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2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9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1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4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5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6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7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ijahfarrell/Documents/BUCKNELL/ENVIRONMENTAL COMMUNITY PROJECTS/LEWISBURG UBA/FINAL REPORT:PRESENTATION/"/>
    </mc:Choice>
  </mc:AlternateContent>
  <xr:revisionPtr revIDLastSave="0" documentId="8_{EF2124C8-F5BA-CA41-985C-54B1275C8BD2}" xr6:coauthVersionLast="46" xr6:coauthVersionMax="46" xr10:uidLastSave="{00000000-0000-0000-0000-000000000000}"/>
  <bookViews>
    <workbookView xWindow="-33500" yWindow="1320" windowWidth="28800" windowHeight="17500" tabRatio="938" activeTab="1" xr2:uid="{00000000-000D-0000-FFFF-FFFF00000000}"/>
  </bookViews>
  <sheets>
    <sheet name="Annual Energy Consumption (2)" sheetId="43" r:id="rId1"/>
    <sheet name="Data Entry" sheetId="1" r:id="rId2"/>
    <sheet name="Annual Carbon Footprint" sheetId="30" r:id="rId3"/>
    <sheet name="Monthly Carbon Footprint" sheetId="40" r:id="rId4"/>
    <sheet name="Annual Energy Cost Per SqFt" sheetId="34" r:id="rId5"/>
    <sheet name="Annual kWh Consumption per SqFt" sheetId="36" r:id="rId6"/>
    <sheet name="Annual kWh Consumption per Unit" sheetId="41" r:id="rId7"/>
    <sheet name="Annual Cost Per Unit" sheetId="38" r:id="rId8"/>
    <sheet name="Annual kWh Consumption per Hour" sheetId="42" r:id="rId9"/>
    <sheet name="Annual Cost Per Hour" sheetId="39" r:id="rId10"/>
    <sheet name="Annual Energy Consumption" sheetId="8" r:id="rId11"/>
    <sheet name="Annual Energy Cost" sheetId="7" r:id="rId12"/>
    <sheet name="Monthly Energy Consumption" sheetId="6" r:id="rId13"/>
    <sheet name="Monthly Energy Cost" sheetId="5" r:id="rId14"/>
    <sheet name="Monthy kW Usage" sheetId="27" r:id="rId15"/>
    <sheet name="Average Annual kW Usage" sheetId="26" r:id="rId16"/>
    <sheet name="Annual Electricity Consumption" sheetId="11" r:id="rId17"/>
    <sheet name="Annual Electricity Cost" sheetId="10" r:id="rId18"/>
    <sheet name="Monthly Electricity Consumption" sheetId="9" r:id="rId19"/>
    <sheet name="Monthly Electricity Cost" sheetId="4" r:id="rId20"/>
    <sheet name="Annual Natural Gas Consumption" sheetId="12" r:id="rId21"/>
    <sheet name="Annual Natural Gas Cost" sheetId="13" r:id="rId22"/>
    <sheet name="Monthly Natural Gas Consumption" sheetId="16" r:id="rId23"/>
    <sheet name="Monthly Natural Gas Cost" sheetId="15" r:id="rId24"/>
    <sheet name="Annual Heating Oil Consumption" sheetId="25" r:id="rId25"/>
    <sheet name="Annual Heating Oil Cost" sheetId="24" r:id="rId26"/>
    <sheet name="Monthly Heating Oil Consumption" sheetId="23" r:id="rId27"/>
    <sheet name="Monthly Heating Oil Cost" sheetId="22" r:id="rId28"/>
    <sheet name="Annual Other Consumption" sheetId="19" r:id="rId29"/>
    <sheet name="Annual Other Cost" sheetId="18" r:id="rId30"/>
    <sheet name="Monthly Other Consumption" sheetId="21" r:id="rId31"/>
    <sheet name="Monthly Other Cost" sheetId="20" r:id="rId32"/>
  </sheets>
  <externalReferences>
    <externalReference r:id="rId33"/>
  </externalReferences>
  <definedNames>
    <definedName name="_xlnm.Print_Area" localSheetId="1">'Data Entry'!$A$1:$Q$85</definedName>
  </definedNames>
  <calcPr calcId="191029"/>
</workbook>
</file>

<file path=xl/calcChain.xml><?xml version="1.0" encoding="utf-8"?>
<calcChain xmlns="http://schemas.openxmlformats.org/spreadsheetml/2006/main">
  <c r="E33" i="1" l="1"/>
  <c r="E71" i="1" l="1"/>
  <c r="I27" i="1"/>
  <c r="C27" i="1"/>
  <c r="C65" i="1"/>
  <c r="R26" i="1"/>
  <c r="R29" i="1" s="1"/>
  <c r="S25" i="1"/>
  <c r="R28" i="1" s="1"/>
  <c r="R25" i="1"/>
  <c r="X25" i="1"/>
  <c r="W28" i="1" s="1"/>
  <c r="W25" i="1"/>
  <c r="W26" i="1" s="1"/>
  <c r="W29" i="1" s="1"/>
  <c r="U25" i="1"/>
  <c r="T28" i="1" s="1"/>
  <c r="T25" i="1"/>
  <c r="T26" i="1" s="1"/>
  <c r="S63" i="1"/>
  <c r="R66" i="1" s="1"/>
  <c r="R63" i="1"/>
  <c r="Y63" i="1"/>
  <c r="X66" i="1" s="1"/>
  <c r="X63" i="1"/>
  <c r="X65" i="1" s="1"/>
  <c r="V63" i="1"/>
  <c r="U66" i="1" s="1"/>
  <c r="U63" i="1"/>
  <c r="U64" i="1" s="1"/>
  <c r="T27" i="1" l="1"/>
  <c r="W27" i="1"/>
  <c r="T29" i="1"/>
  <c r="X64" i="1"/>
  <c r="X67" i="1"/>
  <c r="U67" i="1"/>
  <c r="U65" i="1"/>
  <c r="G14" i="1"/>
  <c r="G15" i="1"/>
  <c r="G16" i="1"/>
  <c r="G17" i="1"/>
  <c r="G18" i="1"/>
  <c r="G19" i="1"/>
  <c r="G20" i="1"/>
  <c r="G21" i="1"/>
  <c r="G22" i="1"/>
  <c r="G23" i="1"/>
  <c r="G24" i="1"/>
  <c r="G13" i="1"/>
  <c r="I25" i="1" l="1"/>
  <c r="F63" i="1" l="1"/>
  <c r="E63" i="1"/>
  <c r="F25" i="1"/>
  <c r="E25" i="1"/>
  <c r="G63" i="1" l="1"/>
  <c r="C66" i="1" s="1"/>
  <c r="P63" i="1" l="1"/>
  <c r="O66" i="1" s="1"/>
  <c r="O63" i="1"/>
  <c r="M63" i="1"/>
  <c r="L66" i="1" s="1"/>
  <c r="L63" i="1"/>
  <c r="L64" i="1" s="1"/>
  <c r="J63" i="1"/>
  <c r="I66" i="1" s="1"/>
  <c r="I63" i="1"/>
  <c r="I64" i="1" s="1"/>
  <c r="D63" i="1"/>
  <c r="C63" i="1"/>
  <c r="C64" i="1" s="1"/>
  <c r="W62" i="1"/>
  <c r="T62" i="1"/>
  <c r="W61" i="1"/>
  <c r="T61" i="1"/>
  <c r="W60" i="1"/>
  <c r="T60" i="1"/>
  <c r="W59" i="1"/>
  <c r="T59" i="1"/>
  <c r="W58" i="1"/>
  <c r="T58" i="1"/>
  <c r="W57" i="1"/>
  <c r="T57" i="1"/>
  <c r="W56" i="1"/>
  <c r="T56" i="1"/>
  <c r="W55" i="1"/>
  <c r="T55" i="1"/>
  <c r="W54" i="1"/>
  <c r="T54" i="1"/>
  <c r="W53" i="1"/>
  <c r="T53" i="1"/>
  <c r="W52" i="1"/>
  <c r="T52" i="1"/>
  <c r="W51" i="1"/>
  <c r="T51" i="1"/>
  <c r="I65" i="1" l="1"/>
  <c r="I67" i="1"/>
  <c r="C67" i="1"/>
  <c r="R64" i="1"/>
  <c r="R67" i="1" s="1"/>
  <c r="AD51" i="1"/>
  <c r="AC51" i="1"/>
  <c r="L67" i="1"/>
  <c r="AE51" i="1"/>
  <c r="O64" i="1"/>
  <c r="L65" i="1"/>
  <c r="E70" i="1"/>
  <c r="O67" i="1" l="1"/>
  <c r="AF51" i="1"/>
  <c r="E69" i="1"/>
  <c r="E73" i="1"/>
  <c r="Z51" i="1" s="1"/>
  <c r="E72" i="1"/>
  <c r="AA51" i="1" l="1"/>
  <c r="R65" i="1" s="1"/>
  <c r="AB51" i="1"/>
  <c r="P25" i="1"/>
  <c r="O28" i="1" s="1"/>
  <c r="O25" i="1"/>
  <c r="M25" i="1"/>
  <c r="L28" i="1" s="1"/>
  <c r="L25" i="1"/>
  <c r="L26" i="1" s="1"/>
  <c r="J25" i="1"/>
  <c r="I28" i="1" s="1"/>
  <c r="I26" i="1"/>
  <c r="G25" i="1"/>
  <c r="C28" i="1" s="1"/>
  <c r="D25" i="1"/>
  <c r="C25" i="1"/>
  <c r="V24" i="1"/>
  <c r="V23" i="1"/>
  <c r="V22" i="1"/>
  <c r="V21" i="1"/>
  <c r="V20" i="1"/>
  <c r="V19" i="1"/>
  <c r="V18" i="1"/>
  <c r="V17" i="1"/>
  <c r="V16" i="1"/>
  <c r="V15" i="1"/>
  <c r="V14" i="1"/>
  <c r="V13" i="1"/>
  <c r="I29" i="1" l="1"/>
  <c r="AD13" i="1"/>
  <c r="AE13" i="1"/>
  <c r="L29" i="1"/>
  <c r="C26" i="1"/>
  <c r="C29" i="1" s="1"/>
  <c r="O26" i="1"/>
  <c r="E32" i="1"/>
  <c r="E34" i="1" s="1"/>
  <c r="AF13" i="1" l="1"/>
  <c r="O29" i="1"/>
  <c r="AC13" i="1"/>
  <c r="Y14" i="1"/>
  <c r="E35" i="1"/>
  <c r="Z14" i="1" s="1"/>
  <c r="E31" i="1"/>
  <c r="AA14" i="1" s="1"/>
  <c r="AB14" i="1" l="1"/>
</calcChain>
</file>

<file path=xl/sharedStrings.xml><?xml version="1.0" encoding="utf-8"?>
<sst xmlns="http://schemas.openxmlformats.org/spreadsheetml/2006/main" count="188" uniqueCount="103">
  <si>
    <t>Electricity</t>
  </si>
  <si>
    <t xml:space="preserve">Oil </t>
  </si>
  <si>
    <t>Natural Gas</t>
  </si>
  <si>
    <t>kWh</t>
  </si>
  <si>
    <t>Gallons</t>
  </si>
  <si>
    <t>Unit</t>
  </si>
  <si>
    <t xml:space="preserve">Jan </t>
  </si>
  <si>
    <t xml:space="preserve">Feb </t>
  </si>
  <si>
    <t>Mar</t>
  </si>
  <si>
    <t>Apr</t>
  </si>
  <si>
    <t>May</t>
  </si>
  <si>
    <t xml:space="preserve">Jun </t>
  </si>
  <si>
    <t xml:space="preserve">Jul </t>
  </si>
  <si>
    <t>Aug</t>
  </si>
  <si>
    <t xml:space="preserve">Sept </t>
  </si>
  <si>
    <t>Oct</t>
  </si>
  <si>
    <t xml:space="preserve">Nov </t>
  </si>
  <si>
    <t xml:space="preserve">Dec </t>
  </si>
  <si>
    <t xml:space="preserve">Total: </t>
  </si>
  <si>
    <t>Ccf</t>
  </si>
  <si>
    <t>Energy Conversion Chart</t>
  </si>
  <si>
    <t>Annual Energy Cost:</t>
  </si>
  <si>
    <t>Oil</t>
  </si>
  <si>
    <t>Oil (Gal):</t>
  </si>
  <si>
    <t>Natural Gas (Ccf):</t>
  </si>
  <si>
    <t>Propane (Gal):</t>
  </si>
  <si>
    <t>Firewood (Cord):</t>
  </si>
  <si>
    <t>Wood Pellets (Ton):</t>
  </si>
  <si>
    <t>Coal (Ton):</t>
  </si>
  <si>
    <t>Jan</t>
  </si>
  <si>
    <t>Feb</t>
  </si>
  <si>
    <t>Jun</t>
  </si>
  <si>
    <t>Jul</t>
  </si>
  <si>
    <t>Sept</t>
  </si>
  <si>
    <t>Nov</t>
  </si>
  <si>
    <t>Dec</t>
  </si>
  <si>
    <t>Total:</t>
  </si>
  <si>
    <t>Name:</t>
  </si>
  <si>
    <t>Address:</t>
  </si>
  <si>
    <t>Other</t>
  </si>
  <si>
    <t>kWh:</t>
  </si>
  <si>
    <t xml:space="preserve"> 1 Gal = 40.65 kWh</t>
  </si>
  <si>
    <t xml:space="preserve"> 1 Ccf = 30.04275 kWh</t>
  </si>
  <si>
    <t xml:space="preserve"> 1 Ton = 1,842 kWh</t>
  </si>
  <si>
    <t xml:space="preserve"> 1 Gal = 26.7697 kWh</t>
  </si>
  <si>
    <t xml:space="preserve"> 1 Ton = 3,986.16 kWh</t>
  </si>
  <si>
    <t xml:space="preserve"> 1 Cord = 7,737.84 kWh</t>
  </si>
  <si>
    <t>Annual Energy Use (kWh):</t>
  </si>
  <si>
    <t>1 Gal = .0101 tonnes</t>
  </si>
  <si>
    <t>Annual CO2 Emissions (tonnes):</t>
  </si>
  <si>
    <t>1 Ccf = .0054 tonnes</t>
  </si>
  <si>
    <t>1 Gal = .0058 tonnes</t>
  </si>
  <si>
    <t>1 Ton = 2.5918 tonnes</t>
  </si>
  <si>
    <t>Electricity (kWh):</t>
  </si>
  <si>
    <t>1 Ton = 2.2482 tonnes</t>
  </si>
  <si>
    <t>1 Cord = 4.3641 tonnes</t>
  </si>
  <si>
    <t>Carbon</t>
  </si>
  <si>
    <t>E-Mail:</t>
  </si>
  <si>
    <t>Phone:</t>
  </si>
  <si>
    <t>kW</t>
  </si>
  <si>
    <t>Total Cost</t>
  </si>
  <si>
    <t>ENERGY TRACKER:COMMERCIAL</t>
  </si>
  <si>
    <t>Total Square Footage of Building:</t>
  </si>
  <si>
    <t>$/Sq. ft.:</t>
  </si>
  <si>
    <t>$/Sq. Ft.:</t>
  </si>
  <si>
    <r>
      <t>CO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tons:</t>
    </r>
  </si>
  <si>
    <t>Annual Units of Production:</t>
  </si>
  <si>
    <t>kWh/Sq. Ft.:</t>
  </si>
  <si>
    <t>Annual Hours of Operation:</t>
  </si>
  <si>
    <t>cost per unit</t>
  </si>
  <si>
    <t>cost per hour</t>
  </si>
  <si>
    <t>kwH/sq ft</t>
  </si>
  <si>
    <t>kwh/sqft</t>
  </si>
  <si>
    <t>Name of Person Completing:</t>
  </si>
  <si>
    <t>Email:</t>
  </si>
  <si>
    <t>Fuel Type</t>
  </si>
  <si>
    <t>If using "other" fuel, complete the table below.</t>
  </si>
  <si>
    <t>Carbon conversion</t>
  </si>
  <si>
    <t>Carbon Conversion</t>
  </si>
  <si>
    <t>kWh Conversion</t>
  </si>
  <si>
    <t>Annual Energy Cost Per Unit of Production:</t>
  </si>
  <si>
    <t>Annual Energy Cost Per Hour of Operation:</t>
  </si>
  <si>
    <t>kwh/unit</t>
  </si>
  <si>
    <t>kWh Equivalent Conversion</t>
  </si>
  <si>
    <t>Rate Schedule:</t>
  </si>
  <si>
    <r>
      <t>Annual CO</t>
    </r>
    <r>
      <rPr>
        <b/>
        <sz val="9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 (tonnes):</t>
    </r>
  </si>
  <si>
    <t>Date Received by SEDA-COG:</t>
  </si>
  <si>
    <t>Supplier Cost*</t>
  </si>
  <si>
    <t>Supplier Cost</t>
  </si>
  <si>
    <t>Cost</t>
  </si>
  <si>
    <t xml:space="preserve">* Complete only if you purchase your electricity supply from another utility supplier </t>
  </si>
  <si>
    <t>Electric kWh eq/hr op</t>
  </si>
  <si>
    <t>N. Gas kWh eq/hr op</t>
  </si>
  <si>
    <t>Oil kWh eq/hr op</t>
  </si>
  <si>
    <t>Other kWh eq/hr op</t>
  </si>
  <si>
    <t>WATER</t>
  </si>
  <si>
    <t>FLEET VEHICLE GAS</t>
  </si>
  <si>
    <t>FLEET VEHICLE DIESEL</t>
  </si>
  <si>
    <t>SEWER</t>
  </si>
  <si>
    <t>Unit Gallons</t>
  </si>
  <si>
    <t xml:space="preserve"> Water</t>
  </si>
  <si>
    <t>1 kWh = .0008 tonnes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</si>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</sst>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#,##0.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Border="1" applyAlignment="1"/>
    <xf numFmtId="1" fontId="0" fillId="0" borderId="0" xfId="0" applyNumberFormat="1" applyBorder="1" applyAlignment="1"/>
    <xf numFmtId="0" fontId="1" fillId="0" borderId="5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3" fillId="0" borderId="0" xfId="0" applyFont="1"/>
    <xf numFmtId="0" fontId="0" fillId="6" borderId="16" xfId="0" applyFill="1" applyBorder="1" applyAlignment="1"/>
    <xf numFmtId="0" fontId="1" fillId="0" borderId="4" xfId="0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0" xfId="0" applyFont="1"/>
    <xf numFmtId="4" fontId="0" fillId="2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 wrapText="1"/>
    </xf>
    <xf numFmtId="4" fontId="1" fillId="0" borderId="0" xfId="0" applyNumberFormat="1" applyFont="1" applyFill="1" applyBorder="1"/>
    <xf numFmtId="4" fontId="0" fillId="0" borderId="0" xfId="0" applyNumberFormat="1"/>
    <xf numFmtId="164" fontId="1" fillId="2" borderId="4" xfId="0" applyNumberFormat="1" applyFont="1" applyFill="1" applyBorder="1"/>
    <xf numFmtId="164" fontId="1" fillId="4" borderId="4" xfId="0" applyNumberFormat="1" applyFont="1" applyFill="1" applyBorder="1"/>
    <xf numFmtId="164" fontId="1" fillId="3" borderId="4" xfId="0" applyNumberFormat="1" applyFont="1" applyFill="1" applyBorder="1"/>
    <xf numFmtId="4" fontId="0" fillId="5" borderId="1" xfId="0" applyNumberFormat="1" applyFill="1" applyBorder="1" applyAlignment="1">
      <alignment horizontal="center" wrapText="1"/>
    </xf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1" fillId="5" borderId="4" xfId="0" applyNumberFormat="1" applyFon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3" fontId="1" fillId="2" borderId="4" xfId="0" applyNumberFormat="1" applyFont="1" applyFill="1" applyBorder="1"/>
    <xf numFmtId="3" fontId="1" fillId="4" borderId="4" xfId="0" applyNumberFormat="1" applyFont="1" applyFill="1" applyBorder="1"/>
    <xf numFmtId="3" fontId="0" fillId="3" borderId="1" xfId="0" applyNumberFormat="1" applyFill="1" applyBorder="1"/>
    <xf numFmtId="3" fontId="0" fillId="3" borderId="2" xfId="0" applyNumberFormat="1" applyFill="1" applyBorder="1"/>
    <xf numFmtId="3" fontId="1" fillId="3" borderId="4" xfId="0" applyNumberFormat="1" applyFont="1" applyFill="1" applyBorder="1"/>
    <xf numFmtId="3" fontId="1" fillId="5" borderId="4" xfId="0" applyNumberFormat="1" applyFont="1" applyFill="1" applyBorder="1"/>
    <xf numFmtId="164" fontId="1" fillId="0" borderId="0" xfId="0" applyNumberFormat="1" applyFont="1" applyFill="1" applyBorder="1"/>
    <xf numFmtId="0" fontId="0" fillId="0" borderId="1" xfId="0" applyBorder="1"/>
    <xf numFmtId="0" fontId="1" fillId="0" borderId="24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right"/>
    </xf>
    <xf numFmtId="3" fontId="1" fillId="4" borderId="27" xfId="0" applyNumberFormat="1" applyFont="1" applyFill="1" applyBorder="1"/>
    <xf numFmtId="3" fontId="1" fillId="3" borderId="27" xfId="0" applyNumberFormat="1" applyFont="1" applyFill="1" applyBorder="1"/>
    <xf numFmtId="3" fontId="1" fillId="5" borderId="27" xfId="0" applyNumberFormat="1" applyFont="1" applyFill="1" applyBorder="1"/>
    <xf numFmtId="164" fontId="0" fillId="0" borderId="0" xfId="0" applyNumberFormat="1"/>
    <xf numFmtId="0" fontId="0" fillId="0" borderId="2" xfId="0" applyBorder="1"/>
    <xf numFmtId="0" fontId="1" fillId="0" borderId="22" xfId="0" applyFont="1" applyFill="1" applyBorder="1" applyAlignment="1">
      <alignment horizontal="left"/>
    </xf>
    <xf numFmtId="164" fontId="6" fillId="0" borderId="0" xfId="0" applyNumberFormat="1" applyFont="1"/>
    <xf numFmtId="0" fontId="6" fillId="0" borderId="0" xfId="0" applyNumberFormat="1" applyFont="1"/>
    <xf numFmtId="0" fontId="0" fillId="0" borderId="0" xfId="0" applyFont="1"/>
    <xf numFmtId="4" fontId="0" fillId="2" borderId="1" xfId="0" applyNumberFormat="1" applyFill="1" applyBorder="1" applyAlignment="1">
      <alignment horizontal="center" shrinkToFit="1"/>
    </xf>
    <xf numFmtId="164" fontId="0" fillId="2" borderId="1" xfId="0" applyNumberFormat="1" applyFont="1" applyFill="1" applyBorder="1"/>
    <xf numFmtId="164" fontId="0" fillId="2" borderId="2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1" fillId="7" borderId="1" xfId="0" applyFont="1" applyFill="1" applyBorder="1" applyAlignment="1">
      <alignment horizontal="left"/>
    </xf>
    <xf numFmtId="0" fontId="6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8" fillId="0" borderId="0" xfId="0" applyFont="1"/>
    <xf numFmtId="3" fontId="1" fillId="7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3" fontId="6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8" fillId="0" borderId="0" xfId="0" applyNumberFormat="1" applyFont="1"/>
    <xf numFmtId="0" fontId="18" fillId="0" borderId="0" xfId="0" applyFont="1" applyBorder="1"/>
    <xf numFmtId="0" fontId="6" fillId="0" borderId="0" xfId="0" applyFont="1" applyAlignment="1">
      <alignment horizontal="center" wrapText="1"/>
    </xf>
    <xf numFmtId="0" fontId="11" fillId="0" borderId="28" xfId="0" applyFont="1" applyFill="1" applyBorder="1" applyAlignment="1"/>
    <xf numFmtId="14" fontId="3" fillId="0" borderId="28" xfId="0" applyNumberFormat="1" applyFont="1" applyFill="1" applyBorder="1" applyAlignment="1"/>
    <xf numFmtId="0" fontId="3" fillId="0" borderId="28" xfId="0" applyFont="1" applyFill="1" applyBorder="1" applyAlignment="1"/>
    <xf numFmtId="3" fontId="20" fillId="0" borderId="0" xfId="0" applyNumberFormat="1" applyFont="1"/>
    <xf numFmtId="8" fontId="0" fillId="0" borderId="0" xfId="0" applyNumberFormat="1"/>
    <xf numFmtId="8" fontId="20" fillId="0" borderId="0" xfId="0" applyNumberFormat="1" applyFont="1"/>
    <xf numFmtId="0" fontId="20" fillId="0" borderId="0" xfId="0" applyFont="1"/>
    <xf numFmtId="4" fontId="0" fillId="8" borderId="1" xfId="0" applyNumberFormat="1" applyFill="1" applyBorder="1" applyAlignment="1">
      <alignment horizontal="center" wrapText="1"/>
    </xf>
    <xf numFmtId="164" fontId="0" fillId="8" borderId="1" xfId="0" applyNumberFormat="1" applyFill="1" applyBorder="1"/>
    <xf numFmtId="164" fontId="0" fillId="8" borderId="2" xfId="0" applyNumberFormat="1" applyFill="1" applyBorder="1"/>
    <xf numFmtId="3" fontId="1" fillId="8" borderId="4" xfId="0" applyNumberFormat="1" applyFont="1" applyFill="1" applyBorder="1"/>
    <xf numFmtId="164" fontId="1" fillId="8" borderId="4" xfId="0" applyNumberFormat="1" applyFont="1" applyFill="1" applyBorder="1"/>
    <xf numFmtId="4" fontId="0" fillId="9" borderId="1" xfId="0" applyNumberFormat="1" applyFill="1" applyBorder="1" applyAlignment="1">
      <alignment horizontal="center"/>
    </xf>
    <xf numFmtId="3" fontId="1" fillId="9" borderId="4" xfId="0" applyNumberFormat="1" applyFont="1" applyFill="1" applyBorder="1"/>
    <xf numFmtId="164" fontId="1" fillId="9" borderId="4" xfId="0" applyNumberFormat="1" applyFont="1" applyFill="1" applyBorder="1"/>
    <xf numFmtId="4" fontId="0" fillId="0" borderId="0" xfId="0" applyNumberFormat="1" applyFill="1"/>
    <xf numFmtId="164" fontId="0" fillId="0" borderId="0" xfId="0" applyNumberFormat="1" applyFill="1"/>
    <xf numFmtId="4" fontId="0" fillId="10" borderId="1" xfId="0" applyNumberFormat="1" applyFill="1" applyBorder="1" applyAlignment="1">
      <alignment horizontal="center"/>
    </xf>
    <xf numFmtId="3" fontId="1" fillId="10" borderId="4" xfId="0" applyNumberFormat="1" applyFont="1" applyFill="1" applyBorder="1"/>
    <xf numFmtId="164" fontId="1" fillId="10" borderId="4" xfId="0" applyNumberFormat="1" applyFont="1" applyFill="1" applyBorder="1"/>
    <xf numFmtId="3" fontId="1" fillId="9" borderId="27" xfId="0" applyNumberFormat="1" applyFont="1" applyFill="1" applyBorder="1"/>
    <xf numFmtId="164" fontId="1" fillId="9" borderId="27" xfId="0" applyNumberFormat="1" applyFont="1" applyFill="1" applyBorder="1"/>
    <xf numFmtId="0" fontId="20" fillId="9" borderId="1" xfId="0" applyFont="1" applyFill="1" applyBorder="1"/>
    <xf numFmtId="8" fontId="20" fillId="9" borderId="1" xfId="0" applyNumberFormat="1" applyFont="1" applyFill="1" applyBorder="1"/>
    <xf numFmtId="0" fontId="0" fillId="9" borderId="1" xfId="0" applyFill="1" applyBorder="1"/>
    <xf numFmtId="8" fontId="0" fillId="9" borderId="1" xfId="0" applyNumberFormat="1" applyFill="1" applyBorder="1"/>
    <xf numFmtId="3" fontId="1" fillId="10" borderId="27" xfId="0" applyNumberFormat="1" applyFont="1" applyFill="1" applyBorder="1"/>
    <xf numFmtId="164" fontId="1" fillId="10" borderId="27" xfId="0" applyNumberFormat="1" applyFont="1" applyFill="1" applyBorder="1"/>
    <xf numFmtId="3" fontId="20" fillId="10" borderId="1" xfId="0" applyNumberFormat="1" applyFont="1" applyFill="1" applyBorder="1"/>
    <xf numFmtId="8" fontId="20" fillId="10" borderId="1" xfId="0" applyNumberFormat="1" applyFont="1" applyFill="1" applyBorder="1"/>
    <xf numFmtId="0" fontId="20" fillId="10" borderId="1" xfId="0" applyFont="1" applyFill="1" applyBorder="1"/>
    <xf numFmtId="0" fontId="0" fillId="10" borderId="1" xfId="0" applyFill="1" applyBorder="1"/>
    <xf numFmtId="164" fontId="1" fillId="4" borderId="27" xfId="0" applyNumberFormat="1" applyFont="1" applyFill="1" applyBorder="1"/>
    <xf numFmtId="0" fontId="20" fillId="4" borderId="1" xfId="0" applyFont="1" applyFill="1" applyBorder="1"/>
    <xf numFmtId="8" fontId="20" fillId="4" borderId="1" xfId="0" applyNumberFormat="1" applyFont="1" applyFill="1" applyBorder="1"/>
    <xf numFmtId="0" fontId="0" fillId="4" borderId="1" xfId="0" applyFill="1" applyBorder="1"/>
    <xf numFmtId="3" fontId="1" fillId="2" borderId="27" xfId="0" applyNumberFormat="1" applyFont="1" applyFill="1" applyBorder="1"/>
    <xf numFmtId="164" fontId="1" fillId="2" borderId="27" xfId="0" applyNumberFormat="1" applyFont="1" applyFill="1" applyBorder="1"/>
    <xf numFmtId="3" fontId="20" fillId="11" borderId="1" xfId="0" applyNumberFormat="1" applyFont="1" applyFill="1" applyBorder="1"/>
    <xf numFmtId="3" fontId="0" fillId="11" borderId="1" xfId="0" applyNumberFormat="1" applyFill="1" applyBorder="1"/>
    <xf numFmtId="164" fontId="0" fillId="11" borderId="1" xfId="0" applyNumberFormat="1" applyFill="1" applyBorder="1"/>
    <xf numFmtId="8" fontId="20" fillId="11" borderId="1" xfId="0" applyNumberFormat="1" applyFont="1" applyFill="1" applyBorder="1"/>
    <xf numFmtId="4" fontId="0" fillId="11" borderId="1" xfId="0" applyNumberFormat="1" applyFill="1" applyBorder="1"/>
    <xf numFmtId="164" fontId="1" fillId="5" borderId="27" xfId="0" applyNumberFormat="1" applyFont="1" applyFill="1" applyBorder="1"/>
    <xf numFmtId="164" fontId="20" fillId="5" borderId="1" xfId="0" applyNumberFormat="1" applyFont="1" applyFill="1" applyBorder="1"/>
    <xf numFmtId="1" fontId="20" fillId="5" borderId="1" xfId="0" applyNumberFormat="1" applyFont="1" applyFill="1" applyBorder="1"/>
    <xf numFmtId="1" fontId="20" fillId="8" borderId="1" xfId="0" applyNumberFormat="1" applyFont="1" applyFill="1" applyBorder="1"/>
    <xf numFmtId="3" fontId="21" fillId="0" borderId="0" xfId="0" applyNumberFormat="1" applyFont="1"/>
    <xf numFmtId="3" fontId="22" fillId="0" borderId="0" xfId="0" applyNumberFormat="1" applyFont="1"/>
    <xf numFmtId="8" fontId="21" fillId="0" borderId="0" xfId="0" applyNumberFormat="1" applyFont="1"/>
    <xf numFmtId="0" fontId="21" fillId="0" borderId="0" xfId="0" applyFont="1"/>
    <xf numFmtId="0" fontId="5" fillId="7" borderId="11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165" fontId="12" fillId="0" borderId="31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12" fillId="0" borderId="33" xfId="0" applyNumberFormat="1" applyFont="1" applyBorder="1" applyAlignment="1">
      <alignment horizontal="center" vertical="center"/>
    </xf>
    <xf numFmtId="165" fontId="12" fillId="0" borderId="3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34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165" fontId="12" fillId="0" borderId="29" xfId="0" applyNumberFormat="1" applyFont="1" applyBorder="1" applyAlignment="1">
      <alignment horizontal="center" vertical="center"/>
    </xf>
    <xf numFmtId="165" fontId="12" fillId="0" borderId="3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" fontId="1" fillId="0" borderId="46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7" borderId="11" xfId="0" applyFont="1" applyFill="1" applyBorder="1" applyAlignment="1"/>
    <xf numFmtId="0" fontId="0" fillId="7" borderId="23" xfId="0" applyFill="1" applyBorder="1" applyAlignment="1"/>
    <xf numFmtId="0" fontId="0" fillId="7" borderId="8" xfId="0" applyFill="1" applyBorder="1" applyAlignment="1"/>
    <xf numFmtId="0" fontId="1" fillId="7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1" fillId="0" borderId="7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1" fillId="0" borderId="8" xfId="0" applyFont="1" applyFill="1" applyBorder="1" applyAlignment="1"/>
    <xf numFmtId="0" fontId="11" fillId="0" borderId="1" xfId="0" applyFont="1" applyFill="1" applyBorder="1" applyAlignment="1"/>
    <xf numFmtId="14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7" borderId="2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/>
    </xf>
    <xf numFmtId="3" fontId="11" fillId="7" borderId="8" xfId="0" applyNumberFormat="1" applyFont="1" applyFill="1" applyBorder="1" applyAlignment="1">
      <alignment horizontal="center"/>
    </xf>
    <xf numFmtId="3" fontId="1" fillId="7" borderId="8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34" xfId="0" applyBorder="1" applyAlignment="1">
      <alignment horizontal="right"/>
    </xf>
    <xf numFmtId="164" fontId="1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4" fontId="1" fillId="5" borderId="12" xfId="0" applyNumberFormat="1" applyFont="1" applyFill="1" applyBorder="1" applyAlignment="1">
      <alignment horizontal="center" vertical="center" wrapText="1"/>
    </xf>
    <xf numFmtId="4" fontId="1" fillId="5" borderId="13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4" fontId="1" fillId="10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chartsheet" Target="chartsheets/sheet24.xml"/><Relationship Id="rId39" Type="http://schemas.openxmlformats.org/officeDocument/2006/relationships/customXml" Target="../customXml/item2.xml"/><Relationship Id="rId21" Type="http://schemas.openxmlformats.org/officeDocument/2006/relationships/chartsheet" Target="chartsheets/sheet19.xml"/><Relationship Id="rId34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hartsheet" Target="chartsheets/sheet23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chartsheet" Target="chartsheets/sheet27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22.xml"/><Relationship Id="rId32" Type="http://schemas.openxmlformats.org/officeDocument/2006/relationships/chartsheet" Target="chartsheets/sheet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31" Type="http://schemas.openxmlformats.org/officeDocument/2006/relationships/chartsheet" Target="chartsheets/sheet29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2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styles" Target="styles.xml"/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rgbClr val="757575"/>
                </a:solidFill>
                <a:latin typeface="+mn-lt"/>
              </a:defRPr>
            </a:pPr>
            <a:r>
              <a:rPr lang="en-US">
                <a:solidFill>
                  <a:schemeClr val="tx1"/>
                </a:solidFill>
              </a:rPr>
              <a:t>Annual Energy Consumption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32058657382322"/>
          <c:y val="0.13530310983854293"/>
          <c:w val="0.69841516699138817"/>
          <c:h val="0.64610800922611944"/>
        </c:manualLayout>
      </c:layout>
      <c:barChart>
        <c:barDir val="bar"/>
        <c:grouping val="stacked"/>
        <c:varyColors val="1"/>
        <c:ser>
          <c:idx val="9"/>
          <c:order val="0"/>
          <c:tx>
            <c:v>Annual Electricty kWh</c:v>
          </c:tx>
          <c:spPr>
            <a:solidFill>
              <a:srgbClr val="CEC4DB"/>
            </a:solidFill>
          </c:spPr>
          <c:invertIfNegative val="1"/>
          <c:cat>
            <c:numLit>
              <c:formatCode>General</c:formatCode>
              <c:ptCount val="2"/>
              <c:pt idx="0">
                <c:v>2018</c:v>
              </c:pt>
              <c:pt idx="1">
                <c:v>2019</c:v>
              </c:pt>
            </c:numLit>
          </c:cat>
          <c:val>
            <c:numRef>
              <c:f>('[1]Data Entry'!$C$29,'[1]Data Entry'!$C$70)</c:f>
              <c:numCache>
                <c:formatCode>General</c:formatCode>
                <c:ptCount val="2"/>
                <c:pt idx="0">
                  <c:v>303302</c:v>
                </c:pt>
                <c:pt idx="1">
                  <c:v>302826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775-9942-93E4-F5FA8EDB1524}"/>
            </c:ext>
          </c:extLst>
        </c:ser>
        <c:ser>
          <c:idx val="0"/>
          <c:order val="1"/>
          <c:tx>
            <c:v>Annual Natural Gas kWh</c:v>
          </c:tx>
          <c:invertIfNegative val="0"/>
          <c:val>
            <c:numRef>
              <c:f>('[1]Data Entry'!$I$29,'[1]Data Entry'!$I$70)</c:f>
              <c:numCache>
                <c:formatCode>General</c:formatCode>
                <c:ptCount val="2"/>
                <c:pt idx="0">
                  <c:v>67626.230250000008</c:v>
                </c:pt>
                <c:pt idx="1">
                  <c:v>48068.4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5-9942-93E4-F5FA8EDB1524}"/>
            </c:ext>
          </c:extLst>
        </c:ser>
        <c:ser>
          <c:idx val="1"/>
          <c:order val="2"/>
          <c:tx>
            <c:v>Annual Vehicle kWh</c:v>
          </c:tx>
          <c:invertIfNegative val="0"/>
          <c:val>
            <c:numRef>
              <c:f>('[1]Data Entry'!$AO$20,'[1]Data Entry'!$AO$61)</c:f>
              <c:numCache>
                <c:formatCode>General</c:formatCode>
                <c:ptCount val="2"/>
                <c:pt idx="0">
                  <c:v>367850.84159999999</c:v>
                </c:pt>
                <c:pt idx="1">
                  <c:v>340725.6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5-9942-93E4-F5FA8EDB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442129"/>
        <c:axId val="1329240943"/>
      </c:barChart>
      <c:catAx>
        <c:axId val="244212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29240943"/>
        <c:crosses val="autoZero"/>
        <c:auto val="1"/>
        <c:lblAlgn val="ctr"/>
        <c:lblOffset val="100"/>
        <c:noMultiLvlLbl val="1"/>
      </c:catAx>
      <c:valAx>
        <c:axId val="132924094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0.89519581282207961"/>
              <c:y val="0.7650511413346059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442129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Annual Energy Cost Per Hour of Operation ($)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9620960297982074"/>
          <c:y val="8.8990321823277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07473274143284"/>
          <c:y val="0.22047807802986719"/>
          <c:w val="0.56478775375463053"/>
          <c:h val="0.69904872391269313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Energy Cost Per Hour of Operation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Entry'!$Z$14,'Data Entry'!$Z$51,'Data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9-D145-98EA-82486D328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47200"/>
        <c:axId val="142585856"/>
      </c:barChart>
      <c:catAx>
        <c:axId val="14254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2585856"/>
        <c:crosses val="autoZero"/>
        <c:auto val="1"/>
        <c:lblAlgn val="ctr"/>
        <c:lblOffset val="100"/>
        <c:noMultiLvlLbl val="0"/>
      </c:catAx>
      <c:valAx>
        <c:axId val="142585856"/>
        <c:scaling>
          <c:orientation val="minMax"/>
        </c:scaling>
        <c:delete val="0"/>
        <c:axPos val="t"/>
        <c:majorGridlines/>
        <c:numFmt formatCode="&quot;$&quot;#,##0.00" sourceLinked="0"/>
        <c:majorTickMark val="out"/>
        <c:minorTickMark val="none"/>
        <c:tickLblPos val="nextTo"/>
        <c:crossAx val="142547200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0098096756132808"/>
          <c:y val="0.45442980991012488"/>
          <c:w val="0.19608719754122886"/>
          <c:h val="7.703046032920120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Annual Energy Consumption (in kWh*)</a:t>
            </a:r>
          </a:p>
        </c:rich>
      </c:tx>
      <c:layout>
        <c:manualLayout>
          <c:xMode val="edge"/>
          <c:yMode val="edge"/>
          <c:x val="0.30740490427799494"/>
          <c:y val="0.113159411730169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46668679854546"/>
          <c:y val="0.23445557705492448"/>
          <c:w val="0.58783209089947153"/>
          <c:h val="0.60282780787530466"/>
        </c:manualLayout>
      </c:layout>
      <c:barChart>
        <c:barDir val="bar"/>
        <c:grouping val="stacked"/>
        <c:varyColors val="0"/>
        <c:ser>
          <c:idx val="0"/>
          <c:order val="0"/>
          <c:tx>
            <c:v>Annual Electricity Consumption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Entry'!$C$26,'Data Entry'!$C$64,'Data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F-F943-B05E-F50507FC2A2A}"/>
            </c:ext>
          </c:extLst>
        </c:ser>
        <c:ser>
          <c:idx val="1"/>
          <c:order val="1"/>
          <c:tx>
            <c:v>Annual Heating Oil Consumption</c:v>
          </c:tx>
          <c:invertIfNegative val="0"/>
          <c:val>
            <c:numRef>
              <c:f>('Data Entry'!$L$26,'Data Entry'!$L$64,'Data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F-F943-B05E-F50507FC2A2A}"/>
            </c:ext>
          </c:extLst>
        </c:ser>
        <c:ser>
          <c:idx val="2"/>
          <c:order val="2"/>
          <c:tx>
            <c:v>Annual Natural Gas Consumption</c:v>
          </c:tx>
          <c:invertIfNegative val="0"/>
          <c:val>
            <c:numRef>
              <c:f>('Data Entry'!$I$26,'Data Entry'!$I$64,'Data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F-F943-B05E-F50507FC2A2A}"/>
            </c:ext>
          </c:extLst>
        </c:ser>
        <c:ser>
          <c:idx val="3"/>
          <c:order val="3"/>
          <c:tx>
            <c:v>Annual Other Energy Consumption</c:v>
          </c:tx>
          <c:invertIfNegative val="0"/>
          <c:val>
            <c:numRef>
              <c:f>('Data Entry'!$O$26,'Data Entry'!$O$64,'Data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F-F943-B05E-F50507FC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906880"/>
        <c:axId val="142908416"/>
      </c:barChart>
      <c:catAx>
        <c:axId val="14290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2908416"/>
        <c:crosses val="autoZero"/>
        <c:auto val="1"/>
        <c:lblAlgn val="ctr"/>
        <c:lblOffset val="100"/>
        <c:noMultiLvlLbl val="0"/>
      </c:catAx>
      <c:valAx>
        <c:axId val="142908416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crossAx val="142906880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1777837946293519"/>
          <c:y val="0.39356923566372387"/>
          <c:w val="0.18075462792851249"/>
          <c:h val="0.22698003658633648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n-US" sz="1800">
                <a:latin typeface="+mn-lt"/>
              </a:rPr>
              <a:t>Annual Energy Cost ($)</a:t>
            </a:r>
          </a:p>
        </c:rich>
      </c:tx>
      <c:layout>
        <c:manualLayout>
          <c:xMode val="edge"/>
          <c:yMode val="edge"/>
          <c:x val="0.38503060572530867"/>
          <c:y val="0.1030558928256901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85996301257681"/>
          <c:y val="0.23243487327402859"/>
          <c:w val="0.64004293005841673"/>
          <c:h val="0.60282780787530466"/>
        </c:manualLayout>
      </c:layout>
      <c:barChart>
        <c:barDir val="bar"/>
        <c:grouping val="stacked"/>
        <c:varyColors val="0"/>
        <c:ser>
          <c:idx val="0"/>
          <c:order val="0"/>
          <c:tx>
            <c:v>Annual Electricity Cost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Entry'!$G$25,'Data Entry'!$G$63,'Data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1-C947-8B99-085F0E9F84D7}"/>
            </c:ext>
          </c:extLst>
        </c:ser>
        <c:ser>
          <c:idx val="1"/>
          <c:order val="1"/>
          <c:tx>
            <c:v>Annual Heating Oil Cost</c:v>
          </c:tx>
          <c:invertIfNegative val="0"/>
          <c:val>
            <c:numRef>
              <c:f>('Data Entry'!$M$25,'Data Entry'!$M$63,'Data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1-C947-8B99-085F0E9F84D7}"/>
            </c:ext>
          </c:extLst>
        </c:ser>
        <c:ser>
          <c:idx val="2"/>
          <c:order val="2"/>
          <c:tx>
            <c:v>Annual Natural Gas Cost</c:v>
          </c:tx>
          <c:invertIfNegative val="0"/>
          <c:val>
            <c:numRef>
              <c:f>('Data Entry'!$J$25,'Data Entry'!$J$63,'Data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1-C947-8B99-085F0E9F84D7}"/>
            </c:ext>
          </c:extLst>
        </c:ser>
        <c:ser>
          <c:idx val="3"/>
          <c:order val="3"/>
          <c:tx>
            <c:v>Annual Other Energy Cost</c:v>
          </c:tx>
          <c:invertIfNegative val="0"/>
          <c:val>
            <c:numRef>
              <c:f>('Data Entry'!$P$25,'Data Entry'!$P$63,'Data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1-C947-8B99-085F0E9F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742272"/>
        <c:axId val="142743808"/>
      </c:barChart>
      <c:catAx>
        <c:axId val="14274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2743808"/>
        <c:crosses val="autoZero"/>
        <c:auto val="1"/>
        <c:lblAlgn val="ctr"/>
        <c:lblOffset val="100"/>
        <c:noMultiLvlLbl val="0"/>
      </c:catAx>
      <c:valAx>
        <c:axId val="142743808"/>
        <c:scaling>
          <c:orientation val="minMax"/>
        </c:scaling>
        <c:delete val="0"/>
        <c:axPos val="t"/>
        <c:majorGridlines/>
        <c:numFmt formatCode="&quot;$&quot;#,##0" sourceLinked="0"/>
        <c:majorTickMark val="out"/>
        <c:minorTickMark val="none"/>
        <c:tickLblPos val="nextTo"/>
        <c:crossAx val="142742272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2153630627663621"/>
          <c:y val="0.43195259683448783"/>
          <c:w val="0.17846368224833434"/>
          <c:h val="0.1461608457934119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/>
              <a:t>Monthly Energy Consumption (in kWh*)</a:t>
            </a:r>
          </a:p>
        </c:rich>
      </c:tx>
      <c:layout>
        <c:manualLayout>
          <c:xMode val="edge"/>
          <c:yMode val="edge"/>
          <c:x val="0.3061446040468308"/>
          <c:y val="0.1030558928256901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31843650468986E-2"/>
          <c:y val="0.23681136762027444"/>
          <c:w val="0.73608895381133355"/>
          <c:h val="0.67900293065692463"/>
        </c:manualLayout>
      </c:layout>
      <c:barChart>
        <c:barDir val="col"/>
        <c:grouping val="stacked"/>
        <c:varyColors val="0"/>
        <c:ser>
          <c:idx val="0"/>
          <c:order val="0"/>
          <c:tx>
            <c:v>Monthly Electricity Consumption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Entry'!$C$13:$C$24,'Data Entry'!$C$51:$C$62,'Data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4-3A46-A1D4-658649F8019B}"/>
            </c:ext>
          </c:extLst>
        </c:ser>
        <c:ser>
          <c:idx val="1"/>
          <c:order val="1"/>
          <c:tx>
            <c:v>Monthly Heating Oil Consumption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Entry'!$R$13:$R$24,'Data Entry'!$R$51:$R$62,'Data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4-3A46-A1D4-658649F8019B}"/>
            </c:ext>
          </c:extLst>
        </c:ser>
        <c:ser>
          <c:idx val="2"/>
          <c:order val="2"/>
          <c:tx>
            <c:v>Monthly Natural Gas Consumption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Entry'!$S$13:$S$24,'Data Entry'!$S$51:$S$62,'Data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4-3A46-A1D4-658649F8019B}"/>
            </c:ext>
          </c:extLst>
        </c:ser>
        <c:ser>
          <c:idx val="3"/>
          <c:order val="3"/>
          <c:tx>
            <c:v>Monthly Other Energy Consumption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Entry'!$T$13:$T$24,'Data Entry'!$T$51:$T$62,'Data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04-3A46-A1D4-658649F80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794752"/>
        <c:axId val="142796288"/>
      </c:barChart>
      <c:catAx>
        <c:axId val="1427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796288"/>
        <c:crosses val="autoZero"/>
        <c:auto val="1"/>
        <c:lblAlgn val="ctr"/>
        <c:lblOffset val="100"/>
        <c:noMultiLvlLbl val="0"/>
      </c:catAx>
      <c:valAx>
        <c:axId val="142796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279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182581669038311"/>
          <c:y val="0.35922532410721386"/>
          <c:w val="0.19817419167756442"/>
          <c:h val="0.24517533105731074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Monthly Energy Cost ($)</a:t>
            </a:r>
          </a:p>
        </c:rich>
      </c:tx>
      <c:layout>
        <c:manualLayout>
          <c:xMode val="edge"/>
          <c:yMode val="edge"/>
          <c:x val="0.37436559484220944"/>
          <c:y val="9.29523739212107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85568477678018E-2"/>
          <c:y val="0.21637202843177952"/>
          <c:w val="0.73685318886998652"/>
          <c:h val="0.70146281451578163"/>
        </c:manualLayout>
      </c:layout>
      <c:barChart>
        <c:barDir val="col"/>
        <c:grouping val="stacked"/>
        <c:varyColors val="0"/>
        <c:ser>
          <c:idx val="0"/>
          <c:order val="0"/>
          <c:tx>
            <c:v>Monthly Electricity Cost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Entry'!$G$13:$G$24,'Data Entry'!$G$51:$G$62,'Data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9-744D-A3D4-6BAFC244EADD}"/>
            </c:ext>
          </c:extLst>
        </c:ser>
        <c:ser>
          <c:idx val="1"/>
          <c:order val="1"/>
          <c:tx>
            <c:v>Monthly Heating Oil Cost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Entry'!$M$13:$M$24,'Data Entry'!$M$51:$M$62,'Data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9-744D-A3D4-6BAFC244EADD}"/>
            </c:ext>
          </c:extLst>
        </c:ser>
        <c:ser>
          <c:idx val="2"/>
          <c:order val="2"/>
          <c:tx>
            <c:v>Monthly Natural Gas Cost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Entry'!$J$13:$J$24,'Data Entry'!$J$51:$J$62,'Data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9-744D-A3D4-6BAFC244EADD}"/>
            </c:ext>
          </c:extLst>
        </c:ser>
        <c:ser>
          <c:idx val="3"/>
          <c:order val="3"/>
          <c:tx>
            <c:v>Monthly Other Energy Cost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Entry'!$P$13:$P$24,'Data Entry'!$P$51:$P$62,'Data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9-744D-A3D4-6BAFC244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960128"/>
        <c:axId val="142961664"/>
      </c:barChart>
      <c:catAx>
        <c:axId val="1429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961664"/>
        <c:crosses val="autoZero"/>
        <c:auto val="1"/>
        <c:lblAlgn val="ctr"/>
        <c:lblOffset val="100"/>
        <c:noMultiLvlLbl val="0"/>
      </c:catAx>
      <c:valAx>
        <c:axId val="1429616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4296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39950132636152"/>
          <c:y val="0.44609104400217453"/>
          <c:w val="0.18413503328856548"/>
          <c:h val="0.18859562519222764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Monthly  kW Demand (kW)</a:t>
            </a:r>
          </a:p>
          <a:p>
            <a:pPr>
              <a:defRPr/>
            </a:pPr>
            <a:endParaRPr lang="en-US" sz="1800" b="1" i="0" baseline="0"/>
          </a:p>
        </c:rich>
      </c:tx>
      <c:layout>
        <c:manualLayout>
          <c:xMode val="edge"/>
          <c:yMode val="edge"/>
          <c:x val="0.39105740064182198"/>
          <c:y val="9.3044382903278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71596090934694E-2"/>
          <c:y val="0.16556086873702391"/>
          <c:w val="0.85335111020066001"/>
          <c:h val="0.64576544533571023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'Data Entry'!$B$13:$B$24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Entry'!$D$13:$D$24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F1B-2D4E-987B-7E321C77536B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Entry'!$D$51:$D$62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8F1B-2D4E-987B-7E321C77536B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1B-2D4E-987B-7E321C77536B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1B-2D4E-987B-7E321C77536B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1B-2D4E-987B-7E321C77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27200"/>
        <c:axId val="143041280"/>
      </c:barChart>
      <c:catAx>
        <c:axId val="14302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041280"/>
        <c:crosses val="autoZero"/>
        <c:auto val="1"/>
        <c:lblAlgn val="ctr"/>
        <c:lblOffset val="100"/>
        <c:noMultiLvlLbl val="0"/>
      </c:catAx>
      <c:valAx>
        <c:axId val="1430412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3027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3369327683307224"/>
          <c:y val="0.37513386477889482"/>
          <c:w val="5.458773977489878E-2"/>
          <c:h val="0.1828819040301819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Average Annual kW Usage (kW)</a:t>
            </a:r>
          </a:p>
        </c:rich>
      </c:tx>
      <c:layout>
        <c:manualLayout>
          <c:xMode val="edge"/>
          <c:yMode val="edge"/>
          <c:x val="0.36351040763376524"/>
          <c:y val="0.1132714226648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43108626440627"/>
          <c:y val="0.25800942994149767"/>
          <c:w val="0.65115458515606206"/>
          <c:h val="0.66198275318361022"/>
        </c:manualLayout>
      </c:layout>
      <c:barChart>
        <c:barDir val="bar"/>
        <c:grouping val="clustered"/>
        <c:varyColors val="0"/>
        <c:ser>
          <c:idx val="0"/>
          <c:order val="0"/>
          <c:tx>
            <c:v> Average Annual kW Load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Entry'!$D$25,'Data Entry'!$D$63,'Data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8-9D43-8921-8A94CA11B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09504"/>
        <c:axId val="143119488"/>
      </c:barChart>
      <c:catAx>
        <c:axId val="143109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43119488"/>
        <c:crosses val="autoZero"/>
        <c:auto val="1"/>
        <c:lblAlgn val="ctr"/>
        <c:lblOffset val="100"/>
        <c:noMultiLvlLbl val="0"/>
      </c:catAx>
      <c:valAx>
        <c:axId val="143119488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43109504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en-US"/>
          </a:p>
        </c:txPr>
      </c:dTable>
    </c:plotArea>
    <c:legend>
      <c:legendPos val="r"/>
      <c:legendEntry>
        <c:idx val="0"/>
        <c:txPr>
          <a:bodyPr/>
          <a:lstStyle/>
          <a:p>
            <a:pPr>
              <a:defRPr sz="1000"/>
            </a:pPr>
            <a:endParaRPr lang="en-US"/>
          </a:p>
        </c:txPr>
      </c:legendEntry>
      <c:layout>
        <c:manualLayout>
          <c:xMode val="edge"/>
          <c:yMode val="edge"/>
          <c:x val="0.82297598969467844"/>
          <c:y val="0.49250182043357854"/>
          <c:w val="0.16823477276129944"/>
          <c:h val="6.658534441074333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/>
              <a:t>Annual Electricity Consumption (kWh)</a:t>
            </a:r>
          </a:p>
        </c:rich>
      </c:tx>
      <c:layout>
        <c:manualLayout>
          <c:xMode val="edge"/>
          <c:yMode val="edge"/>
          <c:x val="0.29508391750976254"/>
          <c:y val="0.105076596606586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615545195241007"/>
          <c:y val="0.23445557705492448"/>
          <c:w val="0.63871316446018134"/>
          <c:h val="0.68515080257740135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Electricity Consumption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Entry'!$C$25,'Data Entry'!$C$63,'Data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E-F942-BF60-D28A770909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124224"/>
        <c:axId val="149125760"/>
      </c:barChart>
      <c:catAx>
        <c:axId val="14912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9125760"/>
        <c:crosses val="autoZero"/>
        <c:auto val="1"/>
        <c:lblAlgn val="ctr"/>
        <c:lblOffset val="100"/>
        <c:noMultiLvlLbl val="0"/>
      </c:catAx>
      <c:valAx>
        <c:axId val="149125760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crossAx val="149124224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4979049037587739"/>
          <c:y val="0.51302550430481564"/>
          <c:w val="0.15020950962412671"/>
          <c:h val="8.907850975164596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/>
              <a:t>Annual Electricity Cost ($)</a:t>
            </a:r>
          </a:p>
        </c:rich>
      </c:tx>
      <c:layout>
        <c:manualLayout>
          <c:xMode val="edge"/>
          <c:yMode val="edge"/>
          <c:x val="0.36098589587649338"/>
          <c:y val="0.105076596606586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54872816644128"/>
          <c:y val="0.24455909595940434"/>
          <c:w val="0.69532039977434146"/>
          <c:h val="0.67504728367292188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Electricity Cost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Entry'!$G$25,'Data Entry'!$G$63,'Data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5-844B-A42F-BB71A0B84B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59840"/>
        <c:axId val="143461376"/>
      </c:barChart>
      <c:catAx>
        <c:axId val="14345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461376"/>
        <c:crosses val="autoZero"/>
        <c:auto val="1"/>
        <c:lblAlgn val="ctr"/>
        <c:lblOffset val="100"/>
        <c:noMultiLvlLbl val="0"/>
      </c:catAx>
      <c:valAx>
        <c:axId val="143461376"/>
        <c:scaling>
          <c:orientation val="minMax"/>
        </c:scaling>
        <c:delete val="0"/>
        <c:axPos val="t"/>
        <c:majorGridlines/>
        <c:numFmt formatCode="&quot;$&quot;#,##0" sourceLinked="0"/>
        <c:majorTickMark val="out"/>
        <c:minorTickMark val="none"/>
        <c:tickLblPos val="nextTo"/>
        <c:crossAx val="143459840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4917499491414261"/>
          <c:y val="0.47463213246779323"/>
          <c:w val="0.14056674739034691"/>
          <c:h val="9.514062109433363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endParaRPr lang="en-US" sz="1800" b="1" i="0" baseline="0"/>
          </a:p>
          <a:p>
            <a:pPr algn="ctr">
              <a:defRPr/>
            </a:pPr>
            <a:r>
              <a:rPr lang="en-US" sz="1800" b="1" i="0" baseline="0"/>
              <a:t>Monthly Electricity Consumption (kWh)</a:t>
            </a:r>
          </a:p>
        </c:rich>
      </c:tx>
      <c:layout>
        <c:manualLayout>
          <c:xMode val="edge"/>
          <c:yMode val="edge"/>
          <c:x val="0.27414707374825981"/>
          <c:y val="4.6476258649486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20783192963368413"/>
          <c:w val="0.8269134218051325"/>
          <c:h val="0.60368095855823123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'Data Entry'!$B$13:$B$24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Entry'!$C$13:$C$24</c:f>
              <c:numCache>
                <c:formatCode>#,##0</c:formatCode>
                <c:ptCount val="12"/>
                <c:pt idx="0">
                  <c:v>31812</c:v>
                </c:pt>
                <c:pt idx="1">
                  <c:v>28266</c:v>
                </c:pt>
                <c:pt idx="2">
                  <c:v>27615</c:v>
                </c:pt>
                <c:pt idx="3">
                  <c:v>28418</c:v>
                </c:pt>
                <c:pt idx="4">
                  <c:v>25958</c:v>
                </c:pt>
                <c:pt idx="5">
                  <c:v>22897</c:v>
                </c:pt>
                <c:pt idx="6">
                  <c:v>21987</c:v>
                </c:pt>
                <c:pt idx="7">
                  <c:v>21960</c:v>
                </c:pt>
                <c:pt idx="8">
                  <c:v>22433</c:v>
                </c:pt>
                <c:pt idx="9">
                  <c:v>21800</c:v>
                </c:pt>
                <c:pt idx="10">
                  <c:v>23271</c:v>
                </c:pt>
                <c:pt idx="11">
                  <c:v>26885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9-8D44-AC81-72660CAFF6E9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Entry'!$C$51:$C$62</c:f>
              <c:numCache>
                <c:formatCode>#,##0</c:formatCode>
                <c:ptCount val="12"/>
                <c:pt idx="0">
                  <c:v>31806</c:v>
                </c:pt>
                <c:pt idx="1">
                  <c:v>32529</c:v>
                </c:pt>
                <c:pt idx="2">
                  <c:v>26391</c:v>
                </c:pt>
                <c:pt idx="3">
                  <c:v>24999</c:v>
                </c:pt>
                <c:pt idx="4">
                  <c:v>22741</c:v>
                </c:pt>
                <c:pt idx="5">
                  <c:v>22014</c:v>
                </c:pt>
                <c:pt idx="6">
                  <c:v>22518</c:v>
                </c:pt>
                <c:pt idx="7">
                  <c:v>22863</c:v>
                </c:pt>
                <c:pt idx="8">
                  <c:v>22358</c:v>
                </c:pt>
                <c:pt idx="9">
                  <c:v>22422</c:v>
                </c:pt>
                <c:pt idx="10">
                  <c:v>23598</c:v>
                </c:pt>
                <c:pt idx="11">
                  <c:v>28587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9-8D44-AC81-72660CAFF6E9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9-8D44-AC81-72660CAFF6E9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C9-8D44-AC81-72660CAFF6E9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C9-8D44-AC81-72660CAFF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6800"/>
        <c:axId val="143518336"/>
      </c:barChart>
      <c:catAx>
        <c:axId val="14351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518336"/>
        <c:crosses val="autoZero"/>
        <c:auto val="1"/>
        <c:lblAlgn val="ctr"/>
        <c:lblOffset val="100"/>
        <c:noMultiLvlLbl val="0"/>
      </c:catAx>
      <c:valAx>
        <c:axId val="1435183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3516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1607935944865093"/>
          <c:y val="0.34293947347490722"/>
          <c:w val="6.7799005999061523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Annual Carbon Footprint (Metric Tons of CO2)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77233284980629E-2"/>
          <c:y val="0.10666297874238807"/>
          <c:w val="0.87314372115000771"/>
          <c:h val="0.81356757600767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Entry'!$E$71</c:f>
              <c:numCache>
                <c:formatCode>#,##0.00</c:formatCode>
                <c:ptCount val="1"/>
                <c:pt idx="0">
                  <c:v>376.46229600000004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8-7D43-BE48-74C1C758FA3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'Data Entry'!$F$71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8298-7D43-BE48-74C1C758FA3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'Data Entry'!$G$71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298-7D43-BE48-74C1C758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741935"/>
        <c:axId val="1367130591"/>
      </c:barChart>
      <c:catAx>
        <c:axId val="1213741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30591"/>
        <c:crosses val="autoZero"/>
        <c:auto val="1"/>
        <c:lblAlgn val="ctr"/>
        <c:lblOffset val="100"/>
        <c:noMultiLvlLbl val="0"/>
      </c:catAx>
      <c:valAx>
        <c:axId val="136713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741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Monthly Electricity Cost ($)</a:t>
            </a:r>
          </a:p>
        </c:rich>
      </c:tx>
      <c:layout>
        <c:manualLayout>
          <c:xMode val="edge"/>
          <c:yMode val="edge"/>
          <c:x val="0.35471739653958628"/>
          <c:y val="9.4973077702106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17954207670114244"/>
          <c:w val="0.82974176999832361"/>
          <c:h val="0.63197081149077561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'Data Entry'!$B$13:$B$24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Entry'!$G$13:$G$24</c:f>
              <c:numCache>
                <c:formatCode>"$"#,##0.00</c:formatCode>
                <c:ptCount val="12"/>
                <c:pt idx="0">
                  <c:v>5679.32</c:v>
                </c:pt>
                <c:pt idx="1">
                  <c:v>5395.8</c:v>
                </c:pt>
                <c:pt idx="2">
                  <c:v>5454.38</c:v>
                </c:pt>
                <c:pt idx="3">
                  <c:v>5541.96</c:v>
                </c:pt>
                <c:pt idx="4">
                  <c:v>5425.36</c:v>
                </c:pt>
                <c:pt idx="5">
                  <c:v>5127.55</c:v>
                </c:pt>
                <c:pt idx="6">
                  <c:v>5072.25</c:v>
                </c:pt>
                <c:pt idx="7">
                  <c:v>4977.47</c:v>
                </c:pt>
                <c:pt idx="8">
                  <c:v>4996.8100000000004</c:v>
                </c:pt>
                <c:pt idx="9">
                  <c:v>4794.38</c:v>
                </c:pt>
                <c:pt idx="10">
                  <c:v>5022.6099999999997</c:v>
                </c:pt>
                <c:pt idx="11">
                  <c:v>5380.89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B-8242-A9A6-A422163BF08D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Entry'!$G$51:$G$62</c:f>
              <c:numCache>
                <c:formatCode>"$"#,##0.00_);[Red]\("$"#,##0.00\)</c:formatCode>
                <c:ptCount val="12"/>
                <c:pt idx="0">
                  <c:v>5881.97</c:v>
                </c:pt>
                <c:pt idx="1">
                  <c:v>5963.26</c:v>
                </c:pt>
                <c:pt idx="2">
                  <c:v>5390.85</c:v>
                </c:pt>
                <c:pt idx="3">
                  <c:v>5273.67</c:v>
                </c:pt>
                <c:pt idx="4">
                  <c:v>5087.8100000000004</c:v>
                </c:pt>
                <c:pt idx="5">
                  <c:v>4895.01</c:v>
                </c:pt>
                <c:pt idx="6">
                  <c:v>4916.7</c:v>
                </c:pt>
                <c:pt idx="7">
                  <c:v>4924.0200000000004</c:v>
                </c:pt>
                <c:pt idx="8">
                  <c:v>4873</c:v>
                </c:pt>
                <c:pt idx="9">
                  <c:v>4872.72</c:v>
                </c:pt>
                <c:pt idx="10">
                  <c:v>4982.24</c:v>
                </c:pt>
                <c:pt idx="11">
                  <c:v>5204.07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B-8242-A9A6-A422163BF08D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B-8242-A9A6-A422163BF08D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B-8242-A9A6-A422163BF08D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B-8242-A9A6-A422163BF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64576"/>
        <c:axId val="195066112"/>
      </c:barChart>
      <c:catAx>
        <c:axId val="1950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066112"/>
        <c:crosses val="autoZero"/>
        <c:auto val="1"/>
        <c:lblAlgn val="ctr"/>
        <c:lblOffset val="100"/>
        <c:noMultiLvlLbl val="0"/>
      </c:catAx>
      <c:valAx>
        <c:axId val="1950661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9506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2340820169050164"/>
          <c:y val="0.33486848480152437"/>
          <c:w val="5.4609817533404825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Natural Gas Consumption (Ccf)</a:t>
            </a:r>
          </a:p>
        </c:rich>
      </c:tx>
      <c:layout>
        <c:manualLayout>
          <c:xMode val="edge"/>
          <c:yMode val="edge"/>
          <c:x val="0.29177196573949765"/>
          <c:y val="9.69937814830024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54938762586477"/>
          <c:y val="0.23647628083582126"/>
          <c:w val="0.60127040848059354"/>
          <c:h val="0.6952543214818796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Natural Gas Consumption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Entry'!$I$25,'Data Entry'!$I$63,'Data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A-A34E-BF9B-6E29BC756A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456256"/>
        <c:axId val="241457792"/>
      </c:barChart>
      <c:catAx>
        <c:axId val="24145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1457792"/>
        <c:crosses val="autoZero"/>
        <c:auto val="1"/>
        <c:lblAlgn val="ctr"/>
        <c:lblOffset val="100"/>
        <c:noMultiLvlLbl val="0"/>
      </c:catAx>
      <c:valAx>
        <c:axId val="241457792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crossAx val="241456256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1494910854125169"/>
          <c:y val="0.51302550430481564"/>
          <c:w val="0.18505089145874851"/>
          <c:h val="7.897499084716674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Natural Gas Cost ($)</a:t>
            </a:r>
          </a:p>
        </c:rich>
      </c:tx>
      <c:layout>
        <c:manualLayout>
          <c:xMode val="edge"/>
          <c:yMode val="edge"/>
          <c:x val="0.35232141833048075"/>
          <c:y val="0.1030558928256901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94266383989601"/>
          <c:y val="0.23041416949313312"/>
          <c:w val="0.67253229764548395"/>
          <c:h val="0.70131643282456679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Natural Gas Cost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Entry'!$J$25,'Data Entry'!$J$63,'Data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E-D648-9028-646A6B296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591808"/>
        <c:axId val="241593344"/>
      </c:barChart>
      <c:catAx>
        <c:axId val="24159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1593344"/>
        <c:crosses val="autoZero"/>
        <c:auto val="1"/>
        <c:lblAlgn val="ctr"/>
        <c:lblOffset val="100"/>
        <c:noMultiLvlLbl val="0"/>
      </c:catAx>
      <c:valAx>
        <c:axId val="241593344"/>
        <c:scaling>
          <c:orientation val="minMax"/>
        </c:scaling>
        <c:delete val="0"/>
        <c:axPos val="t"/>
        <c:majorGridlines/>
        <c:numFmt formatCode="&quot;$&quot;#,##0" sourceLinked="0"/>
        <c:majorTickMark val="out"/>
        <c:minorTickMark val="none"/>
        <c:tickLblPos val="nextTo"/>
        <c:crossAx val="241591808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5390117847649261"/>
          <c:y val="0.51302550430481564"/>
          <c:w val="0.14463335613843681"/>
          <c:h val="8.705780597075046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Monthly Natural Gas Consumption (Ccf)</a:t>
            </a:r>
          </a:p>
        </c:rich>
      </c:tx>
      <c:layout>
        <c:manualLayout>
          <c:xMode val="edge"/>
          <c:yMode val="edge"/>
          <c:x val="0.27671067409215361"/>
          <c:y val="0.1010351890447942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16792557572953368"/>
          <c:w val="0.84565672408021553"/>
          <c:h val="0.6435873124623818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'Data Entry'!$I$13:$I$24</c:f>
              <c:numCache>
                <c:formatCode>General</c:formatCode>
                <c:ptCount val="12"/>
                <c:pt idx="0">
                  <c:v>640</c:v>
                </c:pt>
                <c:pt idx="1">
                  <c:v>438</c:v>
                </c:pt>
                <c:pt idx="2">
                  <c:v>321</c:v>
                </c:pt>
                <c:pt idx="3">
                  <c:v>145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40</c:v>
                </c:pt>
                <c:pt idx="10">
                  <c:v>256</c:v>
                </c:pt>
                <c:pt idx="11">
                  <c:v>375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F92-0E49-A1BF-96A17431A00F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Entry'!$I$51:$I$62</c:f>
              <c:numCache>
                <c:formatCode>General</c:formatCode>
                <c:ptCount val="12"/>
                <c:pt idx="0">
                  <c:v>424</c:v>
                </c:pt>
                <c:pt idx="1">
                  <c:v>521</c:v>
                </c:pt>
                <c:pt idx="2">
                  <c:v>324</c:v>
                </c:pt>
                <c:pt idx="3">
                  <c:v>87</c:v>
                </c:pt>
                <c:pt idx="4">
                  <c:v>26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31</c:v>
                </c:pt>
                <c:pt idx="10">
                  <c:v>177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F92-0E49-A1BF-96A17431A00F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F92-0E49-A1BF-96A17431A00F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F92-0E49-A1BF-96A17431A00F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F92-0E49-A1BF-96A17431A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35488"/>
        <c:axId val="241937024"/>
      </c:barChart>
      <c:catAx>
        <c:axId val="24193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937024"/>
        <c:crosses val="autoZero"/>
        <c:auto val="1"/>
        <c:lblAlgn val="ctr"/>
        <c:lblOffset val="100"/>
        <c:noMultiLvlLbl val="0"/>
      </c:catAx>
      <c:valAx>
        <c:axId val="241937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935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3220099400093859"/>
          <c:y val="0.36517904151496217"/>
          <c:w val="5.4609817533404825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Monthly Natural Gas Cost ($)</a:t>
            </a:r>
          </a:p>
        </c:rich>
      </c:tx>
      <c:layout>
        <c:manualLayout>
          <c:xMode val="edge"/>
          <c:yMode val="edge"/>
          <c:x val="0.34460199287137633"/>
          <c:y val="0.117200819291961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19621542866207653"/>
          <c:w val="0.85444951639065525"/>
          <c:h val="0.61529745952983994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'Data Entry'!$B$13:$B$24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Entry'!$J$13:$J$24</c:f>
              <c:numCache>
                <c:formatCode>"$"#,##0.00_);[Red]\("$"#,##0.00\)</c:formatCode>
                <c:ptCount val="12"/>
                <c:pt idx="0">
                  <c:v>550.82000000000005</c:v>
                </c:pt>
                <c:pt idx="1">
                  <c:v>387.15</c:v>
                </c:pt>
                <c:pt idx="2">
                  <c:v>292.33999999999997</c:v>
                </c:pt>
                <c:pt idx="3">
                  <c:v>150.61000000000001</c:v>
                </c:pt>
                <c:pt idx="4">
                  <c:v>43.16</c:v>
                </c:pt>
                <c:pt idx="5">
                  <c:v>36.479999999999997</c:v>
                </c:pt>
                <c:pt idx="6">
                  <c:v>33.86</c:v>
                </c:pt>
                <c:pt idx="7">
                  <c:v>36.119999999999997</c:v>
                </c:pt>
                <c:pt idx="8">
                  <c:v>33.85</c:v>
                </c:pt>
                <c:pt idx="9">
                  <c:v>60.25</c:v>
                </c:pt>
                <c:pt idx="10">
                  <c:v>223.15</c:v>
                </c:pt>
                <c:pt idx="11">
                  <c:v>301.75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6-9D43-8BD6-21A21ED3E6D4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Entry'!$J$51:$J$62</c:f>
              <c:numCache>
                <c:formatCode>"$"#,##0.00_);[Red]\("$"#,##0.00\)</c:formatCode>
                <c:ptCount val="12"/>
                <c:pt idx="0">
                  <c:v>338.94</c:v>
                </c:pt>
                <c:pt idx="1">
                  <c:v>409.47</c:v>
                </c:pt>
                <c:pt idx="2">
                  <c:v>273.66000000000003</c:v>
                </c:pt>
                <c:pt idx="3">
                  <c:v>96.03</c:v>
                </c:pt>
                <c:pt idx="4">
                  <c:v>50.19</c:v>
                </c:pt>
                <c:pt idx="5">
                  <c:v>32.9</c:v>
                </c:pt>
                <c:pt idx="6">
                  <c:v>32.159999999999997</c:v>
                </c:pt>
                <c:pt idx="7">
                  <c:v>32.159999999999997</c:v>
                </c:pt>
                <c:pt idx="8">
                  <c:v>32.9</c:v>
                </c:pt>
                <c:pt idx="9">
                  <c:v>49.05</c:v>
                </c:pt>
                <c:pt idx="10">
                  <c:v>159.34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6-9D43-8BD6-21A21ED3E6D4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6-9D43-8BD6-21A21ED3E6D4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6-9D43-8BD6-21A21ED3E6D4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6-9D43-8BD6-21A21ED3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61440"/>
        <c:axId val="142862976"/>
      </c:barChart>
      <c:catAx>
        <c:axId val="14286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862976"/>
        <c:crosses val="autoZero"/>
        <c:auto val="1"/>
        <c:lblAlgn val="ctr"/>
        <c:lblOffset val="100"/>
        <c:noMultiLvlLbl val="0"/>
      </c:catAx>
      <c:valAx>
        <c:axId val="1428629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42861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3513192477108453"/>
          <c:y val="0.38942748688571344"/>
          <c:w val="5.4609817533404825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Heating Oil Consumption</a:t>
            </a:r>
            <a:r>
              <a:rPr lang="en-US" baseline="0"/>
              <a:t> </a:t>
            </a:r>
            <a:r>
              <a:rPr lang="en-US"/>
              <a:t>(Gallons)</a:t>
            </a:r>
          </a:p>
        </c:rich>
      </c:tx>
      <c:layout>
        <c:manualLayout>
          <c:xMode val="edge"/>
          <c:yMode val="edge"/>
          <c:x val="0.27265871999791474"/>
          <c:y val="0.117200819291961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17533370204598"/>
          <c:y val="0.25668331864477922"/>
          <c:w val="0.60308758555808095"/>
          <c:h val="0.67504728367292188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Heating Oil Consumption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Entry'!$L$25,'Data Entry'!$L$63,'Data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E-0B4B-A44A-F57D28C9B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51264"/>
        <c:axId val="143452800"/>
      </c:barChart>
      <c:catAx>
        <c:axId val="14345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452800"/>
        <c:crosses val="autoZero"/>
        <c:auto val="1"/>
        <c:lblAlgn val="ctr"/>
        <c:lblOffset val="100"/>
        <c:noMultiLvlLbl val="0"/>
      </c:catAx>
      <c:valAx>
        <c:axId val="143452800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crossAx val="143451264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0853037015463158"/>
          <c:y val="0.51302550430481564"/>
          <c:w val="0.19146962984536844"/>
          <c:h val="6.483006438089543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Annual Heating Oil Cost ($)</a:t>
            </a:r>
          </a:p>
        </c:rich>
      </c:tx>
      <c:layout>
        <c:manualLayout>
          <c:xMode val="edge"/>
          <c:yMode val="edge"/>
          <c:x val="0.3554831310510308"/>
          <c:y val="7.47660398931481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10314453100475"/>
          <c:y val="0.244508498809615"/>
          <c:w val="0.67581494010804677"/>
          <c:h val="0.68722210350808655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Heating Oil Cost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Entry'!$M$25,'Data Entry'!$M$63,'Data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D-9F49-AF21-29CD70D5CD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849856"/>
        <c:axId val="241851392"/>
      </c:barChart>
      <c:catAx>
        <c:axId val="24184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1851392"/>
        <c:crosses val="autoZero"/>
        <c:auto val="1"/>
        <c:lblAlgn val="ctr"/>
        <c:lblOffset val="100"/>
        <c:noMultiLvlLbl val="0"/>
      </c:catAx>
      <c:valAx>
        <c:axId val="241851392"/>
        <c:scaling>
          <c:orientation val="minMax"/>
        </c:scaling>
        <c:delete val="0"/>
        <c:axPos val="t"/>
        <c:majorGridlines/>
        <c:numFmt formatCode="&quot;$&quot;#,##0" sourceLinked="0"/>
        <c:majorTickMark val="out"/>
        <c:minorTickMark val="none"/>
        <c:tickLblPos val="nextTo"/>
        <c:crossAx val="241849856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5187883624509453"/>
          <c:y val="0.51906231707260342"/>
          <c:w val="0.14372476759969124"/>
          <c:h val="6.8871471942687112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Monthly Heating Oil Consumption (Gallons)</a:t>
            </a:r>
          </a:p>
        </c:rich>
      </c:tx>
      <c:layout>
        <c:manualLayout>
          <c:xMode val="edge"/>
          <c:yMode val="edge"/>
          <c:x val="0.26345917449988687"/>
          <c:y val="0.1151801155110654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19419472488118023"/>
          <c:w val="0.8471221894652885"/>
          <c:h val="0.6173181633107338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'Data Entry'!$B$13:$B$24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Entry'!$L$13:$L$24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2C7-9E4B-B7BF-F20D4A18C973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Entry'!$L$51:$L$62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82C7-9E4B-B7BF-F20D4A18C973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C7-9E4B-B7BF-F20D4A18C973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C7-9E4B-B7BF-F20D4A18C973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C7-9E4B-B7BF-F20D4A18C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99328"/>
        <c:axId val="242100864"/>
      </c:barChart>
      <c:catAx>
        <c:axId val="24209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100864"/>
        <c:crosses val="autoZero"/>
        <c:auto val="1"/>
        <c:lblAlgn val="ctr"/>
        <c:lblOffset val="100"/>
        <c:noMultiLvlLbl val="0"/>
      </c:catAx>
      <c:valAx>
        <c:axId val="242100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2099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2780459784571978"/>
          <c:y val="0.39144819066660891"/>
          <c:w val="5.4609817533404825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Monthly Heating Oil Cost ($)</a:t>
            </a:r>
          </a:p>
        </c:rich>
      </c:tx>
      <c:layout>
        <c:manualLayout>
          <c:xMode val="edge"/>
          <c:yMode val="edge"/>
          <c:x val="0.35068009709919867"/>
          <c:y val="0.1070973003874820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18207050219580492"/>
          <c:w val="0.832467535614559"/>
          <c:h val="0.62944238599610858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'Data Entry'!$M$13:$M$24</c:f>
              <c:numCache>
                <c:formatCode>"$"#,##0.00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3DF-3449-94D7-E23046679987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Entry'!$M$51:$M$62</c:f>
              <c:numCache>
                <c:formatCode>"$"#,##0.00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3DF-3449-94D7-E23046679987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3DF-3449-94D7-E23046679987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3DF-3449-94D7-E23046679987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3DF-3449-94D7-E23046679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17728"/>
        <c:axId val="242219264"/>
      </c:barChart>
      <c:catAx>
        <c:axId val="24221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219264"/>
        <c:crosses val="autoZero"/>
        <c:auto val="1"/>
        <c:lblAlgn val="ctr"/>
        <c:lblOffset val="100"/>
        <c:noMultiLvlLbl val="0"/>
      </c:catAx>
      <c:valAx>
        <c:axId val="2422192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242217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2633913246064692"/>
          <c:y val="0.37326185663854494"/>
          <c:w val="5.4609817533404825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Other Energy Consumption (UNITS)</a:t>
            </a:r>
          </a:p>
        </c:rich>
      </c:tx>
      <c:layout>
        <c:manualLayout>
          <c:xMode val="edge"/>
          <c:yMode val="edge"/>
          <c:x val="0.28489166345206723"/>
          <c:y val="0.113159411730169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46668679854546"/>
          <c:y val="0.23041416949313312"/>
          <c:w val="0.59809034859498222"/>
          <c:h val="0.70131643282456679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Other Energy Consumption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Entry'!$O$25,'Data Entry'!$O$63,'Data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F-8848-A15F-462F7B3038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361536"/>
        <c:axId val="143363072"/>
      </c:barChart>
      <c:catAx>
        <c:axId val="14336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363072"/>
        <c:crosses val="autoZero"/>
        <c:auto val="1"/>
        <c:lblAlgn val="ctr"/>
        <c:lblOffset val="100"/>
        <c:noMultiLvlLbl val="0"/>
      </c:catAx>
      <c:valAx>
        <c:axId val="143363072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crossAx val="143361536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2801367475368925"/>
          <c:y val="0.51100480052391961"/>
          <c:w val="0.17198632524631091"/>
          <c:h val="7.897499084716674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Carbon Footprint (Metric Tons of CO</a:t>
            </a:r>
            <a:r>
              <a:rPr lang="en-US" sz="1200"/>
              <a:t>2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27091579010747191"/>
          <c:y val="0.115294126641018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247912556083348"/>
          <c:y val="0.23665636521051087"/>
          <c:w val="0.62175666176914668"/>
          <c:h val="0.592270658815389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'Data Entry'!$E$71</c:f>
              <c:numCache>
                <c:formatCode>#,##0.00</c:formatCode>
                <c:ptCount val="1"/>
                <c:pt idx="0">
                  <c:v>376.46229600000004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4F-BF49-9566-13FC16161E1A}"/>
            </c:ext>
          </c:extLst>
        </c:ser>
        <c:ser>
          <c:idx val="1"/>
          <c:order val="1"/>
          <c:invertIfNegative val="0"/>
          <c:val>
            <c:numRef>
              <c:f>'Data Entry'!$F$71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374F-BF49-9566-13FC16161E1A}"/>
            </c:ext>
          </c:extLst>
        </c:ser>
        <c:ser>
          <c:idx val="2"/>
          <c:order val="2"/>
          <c:invertIfNegative val="0"/>
          <c:val>
            <c:numRef>
              <c:f>'Data Entry'!$G$71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374F-BF49-9566-13FC16161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9088"/>
        <c:axId val="37459072"/>
      </c:barChart>
      <c:catAx>
        <c:axId val="374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459072"/>
        <c:crosses val="autoZero"/>
        <c:auto val="1"/>
        <c:lblAlgn val="ctr"/>
        <c:lblOffset val="100"/>
        <c:noMultiLvlLbl val="0"/>
      </c:catAx>
      <c:valAx>
        <c:axId val="37459072"/>
        <c:scaling>
          <c:orientation val="minMax"/>
        </c:scaling>
        <c:delete val="0"/>
        <c:axPos val="r"/>
        <c:majorGridlines/>
        <c:numFmt formatCode="#,##0.00" sourceLinked="1"/>
        <c:majorTickMark val="out"/>
        <c:minorTickMark val="none"/>
        <c:tickLblPos val="high"/>
        <c:crossAx val="37449088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9.0467441854559915E-3"/>
          <c:y val="0.42060972657000034"/>
          <c:w val="6.7851331602537424E-2"/>
          <c:h val="0.10996366833175507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Other Energy Cost ($)</a:t>
            </a:r>
          </a:p>
        </c:rich>
      </c:tx>
      <c:layout>
        <c:manualLayout>
          <c:xMode val="edge"/>
          <c:yMode val="edge"/>
          <c:x val="0.34135604473892733"/>
          <c:y val="0.1050765966065861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85996301257681"/>
          <c:y val="0.22637276193134087"/>
          <c:w val="0.63711199928826845"/>
          <c:h val="0.70535784038635851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Other Energy Cost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Entry'!$P$25,'Data Entry'!$P$63,'Data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1-6744-B292-8C9322AF6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751936"/>
        <c:axId val="241753472"/>
      </c:barChart>
      <c:catAx>
        <c:axId val="24175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1753472"/>
        <c:crosses val="autoZero"/>
        <c:auto val="1"/>
        <c:lblAlgn val="ctr"/>
        <c:lblOffset val="100"/>
        <c:noMultiLvlLbl val="0"/>
      </c:catAx>
      <c:valAx>
        <c:axId val="241753472"/>
        <c:scaling>
          <c:orientation val="minMax"/>
        </c:scaling>
        <c:delete val="0"/>
        <c:axPos val="t"/>
        <c:majorGridlines/>
        <c:numFmt formatCode="&quot;$&quot;#,##0" sourceLinked="0"/>
        <c:majorTickMark val="out"/>
        <c:minorTickMark val="none"/>
        <c:tickLblPos val="nextTo"/>
        <c:crossAx val="241751936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2007085236660182"/>
          <c:y val="0.50494268918122709"/>
          <c:w val="0.17846368224833434"/>
          <c:h val="3.654021144835325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Monthly Other Energy Consumption  (UNITS)</a:t>
            </a:r>
          </a:p>
        </c:rich>
      </c:tx>
      <c:layout>
        <c:manualLayout>
          <c:xMode val="edge"/>
          <c:yMode val="edge"/>
          <c:x val="0.26689944103457702"/>
          <c:y val="0.117200819291961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23814248634712379"/>
          <c:w val="0.84742993719615556"/>
          <c:h val="0.573370401844791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'Data Entry'!$B$13:$B$24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 </c:v>
                </c:pt>
                <c:pt idx="6">
                  <c:v>Jul </c:v>
                </c:pt>
                <c:pt idx="7">
                  <c:v>Aug</c:v>
                </c:pt>
                <c:pt idx="8">
                  <c:v>Sept </c:v>
                </c:pt>
                <c:pt idx="9">
                  <c:v>Oct</c:v>
                </c:pt>
                <c:pt idx="10">
                  <c:v>Nov </c:v>
                </c:pt>
                <c:pt idx="11">
                  <c:v>Dec </c:v>
                </c:pt>
              </c:strCache>
            </c:strRef>
          </c:cat>
          <c:val>
            <c:numRef>
              <c:f>'Data Entry'!$O$13:$O$24</c:f>
              <c:numCache>
                <c:formatCode>#,##0</c:formatCode>
                <c:ptCount val="12"/>
                <c:pt idx="0">
                  <c:v>3600</c:v>
                </c:pt>
                <c:pt idx="1">
                  <c:v>4300</c:v>
                </c:pt>
                <c:pt idx="2">
                  <c:v>4400</c:v>
                </c:pt>
                <c:pt idx="3">
                  <c:v>5500</c:v>
                </c:pt>
                <c:pt idx="4">
                  <c:v>9100</c:v>
                </c:pt>
                <c:pt idx="5">
                  <c:v>13900</c:v>
                </c:pt>
                <c:pt idx="6">
                  <c:v>13600</c:v>
                </c:pt>
                <c:pt idx="7">
                  <c:v>7800</c:v>
                </c:pt>
                <c:pt idx="8">
                  <c:v>6700</c:v>
                </c:pt>
                <c:pt idx="9">
                  <c:v>6100</c:v>
                </c:pt>
                <c:pt idx="10">
                  <c:v>4000</c:v>
                </c:pt>
                <c:pt idx="11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7-CA48-94BE-EADE80BE68C8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Entry'!$O$51:$O$62</c:f>
              <c:numCache>
                <c:formatCode>0</c:formatCode>
                <c:ptCount val="12"/>
                <c:pt idx="0">
                  <c:v>2896.54</c:v>
                </c:pt>
                <c:pt idx="1">
                  <c:v>5526.73</c:v>
                </c:pt>
                <c:pt idx="2">
                  <c:v>6327.53</c:v>
                </c:pt>
                <c:pt idx="3">
                  <c:v>10262.89</c:v>
                </c:pt>
                <c:pt idx="4">
                  <c:v>14932.66</c:v>
                </c:pt>
                <c:pt idx="5">
                  <c:v>18412.25</c:v>
                </c:pt>
                <c:pt idx="6">
                  <c:v>16567.759999999998</c:v>
                </c:pt>
                <c:pt idx="7">
                  <c:v>7764.22</c:v>
                </c:pt>
                <c:pt idx="8">
                  <c:v>13632.6</c:v>
                </c:pt>
                <c:pt idx="9">
                  <c:v>9628.69</c:v>
                </c:pt>
                <c:pt idx="10">
                  <c:v>4423.3900000000003</c:v>
                </c:pt>
                <c:pt idx="11">
                  <c:v>4925.6499999999996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7-CA48-94BE-EADE80BE68C8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7-CA48-94BE-EADE80BE68C8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A7-CA48-94BE-EADE80BE68C8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A7-CA48-94BE-EADE80BE6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06912"/>
        <c:axId val="242408448"/>
      </c:barChart>
      <c:catAx>
        <c:axId val="24240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408448"/>
        <c:crosses val="autoZero"/>
        <c:auto val="1"/>
        <c:lblAlgn val="ctr"/>
        <c:lblOffset val="100"/>
        <c:noMultiLvlLbl val="0"/>
      </c:catAx>
      <c:valAx>
        <c:axId val="2424084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2406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3073552861586573"/>
          <c:y val="0.38336537554302536"/>
          <c:w val="5.4609817533404825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/>
              <a:t>Monthly Other Energy Cost ($)</a:t>
            </a:r>
            <a:endParaRPr lang="en-US" sz="1800"/>
          </a:p>
        </c:rich>
      </c:tx>
      <c:layout>
        <c:manualLayout>
          <c:xMode val="edge"/>
          <c:yMode val="edge"/>
          <c:x val="0.33801847617216929"/>
          <c:y val="0.1151801155110654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799005999061523E-2"/>
          <c:y val="0.19570770694830927"/>
          <c:w val="0.85025828538934478"/>
          <c:h val="0.61580518124360473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val>
            <c:numRef>
              <c:f>'Data Entry'!$P$13:$P$24</c:f>
              <c:numCache>
                <c:formatCode>"$"#,##0.00_);[Red]\("$"#,##0.00\)</c:formatCode>
                <c:ptCount val="12"/>
                <c:pt idx="0">
                  <c:v>1802.97</c:v>
                </c:pt>
                <c:pt idx="1">
                  <c:v>1841.33</c:v>
                </c:pt>
                <c:pt idx="2">
                  <c:v>1842.81</c:v>
                </c:pt>
                <c:pt idx="3">
                  <c:v>1886.91</c:v>
                </c:pt>
                <c:pt idx="4">
                  <c:v>2086.77</c:v>
                </c:pt>
                <c:pt idx="5">
                  <c:v>2049.4</c:v>
                </c:pt>
                <c:pt idx="6">
                  <c:v>1905.64</c:v>
                </c:pt>
                <c:pt idx="7">
                  <c:v>1825.94</c:v>
                </c:pt>
                <c:pt idx="8">
                  <c:v>1810.8</c:v>
                </c:pt>
                <c:pt idx="9">
                  <c:v>1802.56</c:v>
                </c:pt>
                <c:pt idx="10">
                  <c:v>1796.1</c:v>
                </c:pt>
                <c:pt idx="11">
                  <c:v>1701.2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Entry'!#REF!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12A-2D41-A58E-33E2DAD9D8D8}"/>
            </c:ext>
          </c:extLst>
        </c:ser>
        <c:ser>
          <c:idx val="1"/>
          <c:order val="1"/>
          <c:tx>
            <c:v>2015</c:v>
          </c:tx>
          <c:invertIfNegative val="0"/>
          <c:val>
            <c:numRef>
              <c:f>'Data Entry'!$P$51:$P$62</c:f>
              <c:numCache>
                <c:formatCode>"$"#,##0.00</c:formatCode>
                <c:ptCount val="12"/>
                <c:pt idx="0">
                  <c:v>113</c:v>
                </c:pt>
                <c:pt idx="1">
                  <c:v>242</c:v>
                </c:pt>
                <c:pt idx="2">
                  <c:v>175</c:v>
                </c:pt>
                <c:pt idx="3">
                  <c:v>333</c:v>
                </c:pt>
                <c:pt idx="4">
                  <c:v>466</c:v>
                </c:pt>
                <c:pt idx="5">
                  <c:v>490</c:v>
                </c:pt>
                <c:pt idx="6">
                  <c:v>340</c:v>
                </c:pt>
                <c:pt idx="7">
                  <c:v>277</c:v>
                </c:pt>
                <c:pt idx="8">
                  <c:v>340</c:v>
                </c:pt>
                <c:pt idx="9">
                  <c:v>291</c:v>
                </c:pt>
                <c:pt idx="10">
                  <c:v>300</c:v>
                </c:pt>
                <c:pt idx="1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A-2D41-A58E-33E2DAD9D8D8}"/>
            </c:ext>
          </c:extLst>
        </c:ser>
        <c:ser>
          <c:idx val="2"/>
          <c:order val="2"/>
          <c:tx>
            <c:v>2016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A-2D41-A58E-33E2DAD9D8D8}"/>
            </c:ext>
          </c:extLst>
        </c:ser>
        <c:ser>
          <c:idx val="3"/>
          <c:order val="3"/>
          <c:tx>
            <c:v>2017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A-2D41-A58E-33E2DAD9D8D8}"/>
            </c:ext>
          </c:extLst>
        </c:ser>
        <c:ser>
          <c:idx val="4"/>
          <c:order val="4"/>
          <c:tx>
            <c:v>2018</c:v>
          </c:tx>
          <c:invertIfNegative val="0"/>
          <c:val>
            <c:numRef>
              <c:f>'Data Entry'!#REF!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2A-2D41-A58E-33E2DAD9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66272"/>
        <c:axId val="242567808"/>
      </c:barChart>
      <c:catAx>
        <c:axId val="24256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567808"/>
        <c:crosses val="autoZero"/>
        <c:auto val="1"/>
        <c:lblAlgn val="ctr"/>
        <c:lblOffset val="100"/>
        <c:noMultiLvlLbl val="0"/>
      </c:catAx>
      <c:valAx>
        <c:axId val="2425678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242566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93073552861586573"/>
          <c:y val="0.37932396798123436"/>
          <c:w val="5.4609817533404825E-2"/>
          <c:h val="0.18270105724176491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Carbon Footprint (Metric Tons of CO</a:t>
            </a:r>
            <a:r>
              <a:rPr lang="en-US" sz="1200"/>
              <a:t>2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24963118652169347"/>
          <c:y val="0.1173168306171763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433439288630033E-2"/>
          <c:y val="0.20035217346709339"/>
          <c:w val="0.77020034383072422"/>
          <c:h val="0.72278935533035515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Electricity Footprint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Entry'!$U$13:$U$24,'Data Entry'!$U$51:$U$62,'Data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6-AF44-96E2-2B95747C65BF}"/>
            </c:ext>
          </c:extLst>
        </c:ser>
        <c:ser>
          <c:idx val="1"/>
          <c:order val="1"/>
          <c:tx>
            <c:v>Monthly Heating Oil  Footprint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Entry'!$W$13:$W$24,'Data Entry'!$W$51:$W$62,'Data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6-AF44-96E2-2B95747C65BF}"/>
            </c:ext>
          </c:extLst>
        </c:ser>
        <c:ser>
          <c:idx val="2"/>
          <c:order val="2"/>
          <c:tx>
            <c:v>Monthly Natural Gas Footprint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Entry'!$V$13:$V$24,'Data Entry'!$V$51:$V$62,'Data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6-AF44-96E2-2B95747C65BF}"/>
            </c:ext>
          </c:extLst>
        </c:ser>
        <c:ser>
          <c:idx val="3"/>
          <c:order val="3"/>
          <c:tx>
            <c:v>Monthly Other Energy Footprint</c:v>
          </c:tx>
          <c:invertIfNegative val="0"/>
          <c:cat>
            <c:strLit>
              <c:ptCount val="36"/>
              <c:pt idx="0">
                <c:v>Jan14</c:v>
              </c:pt>
              <c:pt idx="1">
                <c:v>Feb14</c:v>
              </c:pt>
              <c:pt idx="2">
                <c:v>Mar14</c:v>
              </c:pt>
              <c:pt idx="3">
                <c:v>Apr14</c:v>
              </c:pt>
              <c:pt idx="4">
                <c:v>May14</c:v>
              </c:pt>
              <c:pt idx="5">
                <c:v>June14</c:v>
              </c:pt>
              <c:pt idx="6">
                <c:v>July14</c:v>
              </c:pt>
              <c:pt idx="7">
                <c:v>Aug14</c:v>
              </c:pt>
              <c:pt idx="8">
                <c:v>Sept14</c:v>
              </c:pt>
              <c:pt idx="9">
                <c:v>Oct14</c:v>
              </c:pt>
              <c:pt idx="10">
                <c:v>Nov14</c:v>
              </c:pt>
              <c:pt idx="11">
                <c:v>Dec14</c:v>
              </c:pt>
              <c:pt idx="12">
                <c:v>Jan15</c:v>
              </c:pt>
              <c:pt idx="13">
                <c:v>Feb15</c:v>
              </c:pt>
              <c:pt idx="14">
                <c:v>Mar15</c:v>
              </c:pt>
              <c:pt idx="15">
                <c:v>Apr15</c:v>
              </c:pt>
              <c:pt idx="16">
                <c:v>May15</c:v>
              </c:pt>
              <c:pt idx="17">
                <c:v>June15</c:v>
              </c:pt>
              <c:pt idx="18">
                <c:v>Jul15</c:v>
              </c:pt>
              <c:pt idx="19">
                <c:v>Aug15</c:v>
              </c:pt>
              <c:pt idx="20">
                <c:v>Sept15</c:v>
              </c:pt>
              <c:pt idx="21">
                <c:v>Oct15</c:v>
              </c:pt>
              <c:pt idx="22">
                <c:v>Nov15</c:v>
              </c:pt>
              <c:pt idx="23">
                <c:v>Dec15</c:v>
              </c:pt>
              <c:pt idx="24">
                <c:v>Jan16</c:v>
              </c:pt>
              <c:pt idx="25">
                <c:v>Feb16</c:v>
              </c:pt>
              <c:pt idx="26">
                <c:v>Mar16</c:v>
              </c:pt>
              <c:pt idx="27">
                <c:v>Apr16</c:v>
              </c:pt>
              <c:pt idx="28">
                <c:v>May16</c:v>
              </c:pt>
              <c:pt idx="29">
                <c:v>June16</c:v>
              </c:pt>
              <c:pt idx="30">
                <c:v>July16</c:v>
              </c:pt>
              <c:pt idx="31">
                <c:v>Aug16</c:v>
              </c:pt>
              <c:pt idx="32">
                <c:v>Sept16</c:v>
              </c:pt>
              <c:pt idx="33">
                <c:v>Oct16</c:v>
              </c:pt>
              <c:pt idx="34">
                <c:v>Nov16</c:v>
              </c:pt>
              <c:pt idx="35">
                <c:v>Dec16</c:v>
              </c:pt>
            </c:strLit>
          </c:cat>
          <c:val>
            <c:numRef>
              <c:f>('Data Entry'!$X$13:$X$24,'Data Entry'!$X$51:$X$62,'Data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6-AF44-96E2-2B95747C6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10240"/>
        <c:axId val="140718080"/>
      </c:barChart>
      <c:catAx>
        <c:axId val="1384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18080"/>
        <c:crosses val="autoZero"/>
        <c:auto val="1"/>
        <c:lblAlgn val="ctr"/>
        <c:lblOffset val="100"/>
        <c:tickLblSkip val="1"/>
        <c:noMultiLvlLbl val="0"/>
      </c:catAx>
      <c:valAx>
        <c:axId val="14071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13841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1976944651761"/>
          <c:y val="0.40673570349160876"/>
          <c:w val="0.13337827490217066"/>
          <c:h val="0.29004348212616954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Annual Energy Cos</a:t>
            </a:r>
            <a:r>
              <a:rPr lang="en-US">
                <a:latin typeface="Agency FB" pitchFamily="34" charset="0"/>
              </a:rPr>
              <a:t>t</a:t>
            </a:r>
            <a:r>
              <a:rPr lang="en-US" baseline="0"/>
              <a:t> per Square Foot ($)</a:t>
            </a:r>
            <a:endParaRPr lang="en-US"/>
          </a:p>
        </c:rich>
      </c:tx>
      <c:layout>
        <c:manualLayout>
          <c:xMode val="edge"/>
          <c:yMode val="edge"/>
          <c:x val="0.34338305365795013"/>
          <c:y val="9.911249483175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78603604694751"/>
          <c:y val="0.22822503425855317"/>
          <c:w val="0.65652547829254615"/>
          <c:h val="0.60485187754709746"/>
        </c:manualLayout>
      </c:layout>
      <c:barChart>
        <c:barDir val="bar"/>
        <c:grouping val="stacked"/>
        <c:varyColors val="0"/>
        <c:ser>
          <c:idx val="0"/>
          <c:order val="0"/>
          <c:tx>
            <c:v>Annual Electricity Cost</c:v>
          </c:tx>
          <c:invertIfNegative val="0"/>
          <c:cat>
            <c:str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strLit>
          </c:cat>
          <c:val>
            <c:numRef>
              <c:f>('Data Entry'!$C$28,'Data Entry'!$C$66,'Data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A-BF4B-A932-E2A4B68A05BF}"/>
            </c:ext>
          </c:extLst>
        </c:ser>
        <c:ser>
          <c:idx val="1"/>
          <c:order val="1"/>
          <c:tx>
            <c:v>Annual Heating Oil Cost</c:v>
          </c:tx>
          <c:invertIfNegative val="0"/>
          <c:cat>
            <c:str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strLit>
          </c:cat>
          <c:val>
            <c:numRef>
              <c:f>('Data Entry'!$L$28,'Data Entry'!$L$66,'Data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A-BF4B-A932-E2A4B68A05BF}"/>
            </c:ext>
          </c:extLst>
        </c:ser>
        <c:ser>
          <c:idx val="2"/>
          <c:order val="2"/>
          <c:tx>
            <c:v>Annual Natural Gas Cost</c:v>
          </c:tx>
          <c:invertIfNegative val="0"/>
          <c:cat>
            <c:str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strLit>
          </c:cat>
          <c:val>
            <c:numRef>
              <c:f>('Data Entry'!$I$28,'Data Entry'!$I$66,'Data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A-BF4B-A932-E2A4B68A05BF}"/>
            </c:ext>
          </c:extLst>
        </c:ser>
        <c:ser>
          <c:idx val="3"/>
          <c:order val="3"/>
          <c:tx>
            <c:v>Annual Other Energy Cost</c:v>
          </c:tx>
          <c:invertIfNegative val="0"/>
          <c:cat>
            <c:str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strLit>
          </c:cat>
          <c:val>
            <c:numRef>
              <c:f>('Data Entry'!$O$28,'Data Entry'!$O$66,'Data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EA-BF4B-A932-E2A4B68A0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62496"/>
        <c:axId val="140768384"/>
      </c:barChart>
      <c:catAx>
        <c:axId val="140762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0768384"/>
        <c:crosses val="autoZero"/>
        <c:auto val="1"/>
        <c:lblAlgn val="ctr"/>
        <c:lblOffset val="100"/>
        <c:noMultiLvlLbl val="0"/>
      </c:catAx>
      <c:valAx>
        <c:axId val="140768384"/>
        <c:scaling>
          <c:orientation val="minMax"/>
        </c:scaling>
        <c:delete val="0"/>
        <c:axPos val="t"/>
        <c:majorGridlines/>
        <c:numFmt formatCode="&quot;$&quot;#,##0.00" sourceLinked="0"/>
        <c:majorTickMark val="out"/>
        <c:minorTickMark val="none"/>
        <c:tickLblPos val="nextTo"/>
        <c:crossAx val="140762496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4064752360674144"/>
          <c:y val="0.42060414027474702"/>
          <c:w val="0.15935247639325889"/>
          <c:h val="0.2094560656233277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Annual Energy Consumption per Square Foot (in kWh*) </a:t>
            </a:r>
          </a:p>
        </c:rich>
      </c:tx>
      <c:layout>
        <c:manualLayout>
          <c:xMode val="edge"/>
          <c:yMode val="edge"/>
          <c:x val="0.2217138701378869"/>
          <c:y val="9.708725045732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37108760701361"/>
          <c:y val="0.24480117297718454"/>
          <c:w val="0.5865192012543925"/>
          <c:h val="0.59232114678077907"/>
        </c:manualLayout>
      </c:layout>
      <c:barChart>
        <c:barDir val="bar"/>
        <c:grouping val="stacked"/>
        <c:varyColors val="0"/>
        <c:ser>
          <c:idx val="0"/>
          <c:order val="0"/>
          <c:tx>
            <c:v>Annual Electricity Consumption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Entry'!$C$29,'Data Entry'!$C$67,'Data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B-0445-9B22-81D7857311E8}"/>
            </c:ext>
          </c:extLst>
        </c:ser>
        <c:ser>
          <c:idx val="1"/>
          <c:order val="1"/>
          <c:tx>
            <c:v>Annual Heating Oil Consumption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Entry'!$L$29,'Data Entry'!$L$67,'Data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B-0445-9B22-81D7857311E8}"/>
            </c:ext>
          </c:extLst>
        </c:ser>
        <c:ser>
          <c:idx val="2"/>
          <c:order val="2"/>
          <c:tx>
            <c:v>Annual Natural Gas Consumption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Entry'!$I$29,'Data Entry'!$I$67,'Data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B-0445-9B22-81D7857311E8}"/>
            </c:ext>
          </c:extLst>
        </c:ser>
        <c:ser>
          <c:idx val="3"/>
          <c:order val="3"/>
          <c:tx>
            <c:v>Annual Other Energy Consumption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Entry'!$O$29,'Data Entry'!$O$67,'Data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B-0445-9B22-81D785731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925184"/>
        <c:axId val="140931072"/>
      </c:barChart>
      <c:catAx>
        <c:axId val="14092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0931072"/>
        <c:crosses val="autoZero"/>
        <c:auto val="1"/>
        <c:lblAlgn val="ctr"/>
        <c:lblOffset val="100"/>
        <c:noMultiLvlLbl val="0"/>
      </c:catAx>
      <c:valAx>
        <c:axId val="140931072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nextTo"/>
        <c:crossAx val="140925184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194482097896455"/>
          <c:y val="0.38747172512526973"/>
          <c:w val="0.17481053559438128"/>
          <c:h val="0.19687312262810067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kWh Consumption</a:t>
            </a:r>
            <a:r>
              <a:rPr lang="en-US" baseline="0"/>
              <a:t> </a:t>
            </a:r>
            <a:r>
              <a:rPr lang="en-US"/>
              <a:t>Per Unit of Production (in kWh*)</a:t>
            </a:r>
          </a:p>
        </c:rich>
      </c:tx>
      <c:layout>
        <c:manualLayout>
          <c:xMode val="edge"/>
          <c:yMode val="edge"/>
          <c:x val="0.20644444077375473"/>
          <c:y val="0.123110934406838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217773964545"/>
          <c:y val="0.25015141115835099"/>
          <c:w val="0.61292385683775463"/>
          <c:h val="0.61902410503771776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kWh Consumption Per Unit of Production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Entry'!$AB$14,'Data Entry'!$AB$51,'Data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2-0549-A634-3DB1DBA7A9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042816"/>
        <c:axId val="141044352"/>
      </c:barChart>
      <c:catAx>
        <c:axId val="14104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044352"/>
        <c:crosses val="autoZero"/>
        <c:auto val="1"/>
        <c:lblAlgn val="ctr"/>
        <c:lblOffset val="100"/>
        <c:noMultiLvlLbl val="0"/>
      </c:catAx>
      <c:valAx>
        <c:axId val="14104435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41042816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5957774610335391"/>
          <c:y val="0.4141365274255972"/>
          <c:w val="0.13163490767520492"/>
          <c:h val="9.2984086734920812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 Annual Energy Cost Per Unit of Production ($)</a:t>
            </a:r>
          </a:p>
        </c:rich>
      </c:tx>
      <c:layout>
        <c:manualLayout>
          <c:xMode val="edge"/>
          <c:yMode val="edge"/>
          <c:x val="0.29968958535330192"/>
          <c:y val="9.1021678927119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96830522507525"/>
          <c:y val="0.234578395228075"/>
          <c:w val="0.61287953184968436"/>
          <c:h val="0.68697111069064365"/>
        </c:manualLayout>
      </c:layout>
      <c:barChart>
        <c:barDir val="bar"/>
        <c:grouping val="clustered"/>
        <c:varyColors val="0"/>
        <c:ser>
          <c:idx val="0"/>
          <c:order val="0"/>
          <c:tx>
            <c:v>Annual Energy Cost Per Unit of Production</c:v>
          </c:tx>
          <c:invertIfNegative val="0"/>
          <c:dLbls>
            <c:delete val="1"/>
          </c:dLbls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Entry'!$Y$14,'Data Entry'!$Y$51,'Data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7-E546-AE4E-1238438460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1117312"/>
        <c:axId val="141118848"/>
      </c:barChart>
      <c:catAx>
        <c:axId val="14111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118848"/>
        <c:crosses val="autoZero"/>
        <c:auto val="1"/>
        <c:lblAlgn val="ctr"/>
        <c:lblOffset val="100"/>
        <c:noMultiLvlLbl val="0"/>
      </c:catAx>
      <c:valAx>
        <c:axId val="141118848"/>
        <c:scaling>
          <c:orientation val="minMax"/>
        </c:scaling>
        <c:delete val="0"/>
        <c:axPos val="t"/>
        <c:majorGridlines/>
        <c:numFmt formatCode="&quot;$&quot;#,##0.00" sourceLinked="0"/>
        <c:majorTickMark val="out"/>
        <c:minorTickMark val="none"/>
        <c:tickLblPos val="nextTo"/>
        <c:crossAx val="141117312"/>
        <c:crosses val="max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85884377649178134"/>
          <c:y val="0.45243235504652829"/>
          <c:w val="0.13969131010179234"/>
          <c:h val="9.5291024435572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Annual Energy Consumption Per Hour (kWh equivalent)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Electric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Entry'!$AC$13,'Data Entry'!$AC$51,'Data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5-F94A-B06B-8FA9DBE6B6FA}"/>
            </c:ext>
          </c:extLst>
        </c:ser>
        <c:ser>
          <c:idx val="1"/>
          <c:order val="1"/>
          <c:tx>
            <c:v>Natural Gas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Entry'!$AD$13,'Data Entry'!$AD$51,'Data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5-F94A-B06B-8FA9DBE6B6FA}"/>
            </c:ext>
          </c:extLst>
        </c:ser>
        <c:ser>
          <c:idx val="2"/>
          <c:order val="2"/>
          <c:tx>
            <c:v>Oil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Entry'!$AE$13,'Data Entry'!$AE$51,'Data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55-F94A-B06B-8FA9DBE6B6FA}"/>
            </c:ext>
          </c:extLst>
        </c:ser>
        <c:ser>
          <c:idx val="3"/>
          <c:order val="3"/>
          <c:tx>
            <c:v>Other</c:v>
          </c:tx>
          <c:invertIfNegative val="0"/>
          <c:cat>
            <c:numLit>
              <c:formatCode>General</c:formatCode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</c:numLit>
          </c:cat>
          <c:val>
            <c:numRef>
              <c:f>('Data Entry'!$AF$13,'Data Entry'!$AF$51,'Data Entry'!#REF!,'Data Entry'!#REF!,'Data Entry'!#REF!)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55-F94A-B06B-8FA9DBE6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280000"/>
        <c:axId val="141281536"/>
      </c:barChart>
      <c:catAx>
        <c:axId val="1412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81536"/>
        <c:crosses val="autoZero"/>
        <c:auto val="1"/>
        <c:lblAlgn val="ctr"/>
        <c:lblOffset val="100"/>
        <c:noMultiLvlLbl val="0"/>
      </c:catAx>
      <c:valAx>
        <c:axId val="14128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80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5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0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1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2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3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4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5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7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2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E8D96CE-0FF3-3946-84B2-7A999E405ADA}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813D6D-5ECC-7345-B20D-7A6882C09D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0.28983</cdr:x>
      <cdr:y>0.00155</cdr:y>
    </cdr:from>
    <cdr:to>
      <cdr:x>0.71171</cdr:x>
      <cdr:y>0.05981</cdr:y>
    </cdr:to>
    <cdr:sp macro="" textlink="'Data Entry'!$M$1:$P$1">
      <cdr:nvSpPr>
        <cdr:cNvPr id="4" name="TextBox 1"/>
        <cdr:cNvSpPr txBox="1"/>
      </cdr:nvSpPr>
      <cdr:spPr>
        <a:xfrm xmlns:a="http://schemas.openxmlformats.org/drawingml/2006/main">
          <a:off x="2512775" y="9732"/>
          <a:ext cx="3657571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02C12987-A1A3-419A-8E17-EF25D8F9964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0"/>
        </a:p>
      </cdr:txBody>
    </cdr:sp>
  </cdr:relSizeAnchor>
  <cdr:relSizeAnchor xmlns:cdr="http://schemas.openxmlformats.org/drawingml/2006/chartDrawing">
    <cdr:from>
      <cdr:x>0.29482</cdr:x>
      <cdr:y>0.03481</cdr:y>
    </cdr:from>
    <cdr:to>
      <cdr:x>0.71669</cdr:x>
      <cdr:y>0.09307</cdr:y>
    </cdr:to>
    <cdr:sp macro="" textlink="'Data Entry'!$M$3:$P$3">
      <cdr:nvSpPr>
        <cdr:cNvPr id="5" name="TextBox 1"/>
        <cdr:cNvSpPr txBox="1"/>
      </cdr:nvSpPr>
      <cdr:spPr>
        <a:xfrm xmlns:a="http://schemas.openxmlformats.org/drawingml/2006/main">
          <a:off x="2555980" y="218593"/>
          <a:ext cx="3657484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2CB2EE9-618B-43CF-8BD0-C8D61E70144D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0.82861</cdr:x>
      <cdr:y>0.63435</cdr:y>
    </cdr:from>
    <cdr:to>
      <cdr:x>0.98509</cdr:x>
      <cdr:y>0.76229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173380" y="3987830"/>
          <a:ext cx="1354673" cy="804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*All</a:t>
          </a:r>
          <a:r>
            <a:rPr lang="en-US" sz="1100" b="1" baseline="0"/>
            <a:t> fuel types have been converted to kWh for easy comparison.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0.85476</cdr:x>
      <cdr:y>0.531</cdr:y>
    </cdr:from>
    <cdr:to>
      <cdr:x>0.99346</cdr:x>
      <cdr:y>0.67595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12135" y="3342193"/>
          <a:ext cx="1202699" cy="912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*All</a:t>
          </a:r>
          <a:r>
            <a:rPr lang="en-US" sz="1100" b="1" baseline="0"/>
            <a:t> fuel types have been converted to kWh and totaled.</a:t>
          </a:r>
        </a:p>
      </cdr:txBody>
    </cdr:sp>
  </cdr:relSizeAnchor>
  <cdr:relSizeAnchor xmlns:cdr="http://schemas.openxmlformats.org/drawingml/2006/chartDrawing">
    <cdr:from>
      <cdr:x>0.29389</cdr:x>
      <cdr:y>0.00168</cdr:y>
    </cdr:from>
    <cdr:to>
      <cdr:x>0.71507</cdr:x>
      <cdr:y>0.05987</cdr:y>
    </cdr:to>
    <cdr:sp macro="" textlink="'Data Entry'!$M$1:$P$1">
      <cdr:nvSpPr>
        <cdr:cNvPr id="5" name="TextBox 1"/>
        <cdr:cNvSpPr txBox="1"/>
      </cdr:nvSpPr>
      <cdr:spPr>
        <a:xfrm xmlns:a="http://schemas.openxmlformats.org/drawingml/2006/main">
          <a:off x="2548466" y="10583"/>
          <a:ext cx="3652285" cy="366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52C3B4B-BF5F-4F5A-88E4-61CF17BF312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0"/>
        </a:p>
      </cdr:txBody>
    </cdr:sp>
  </cdr:relSizeAnchor>
  <cdr:relSizeAnchor xmlns:cdr="http://schemas.openxmlformats.org/drawingml/2006/chartDrawing">
    <cdr:from>
      <cdr:x>0.29633</cdr:x>
      <cdr:y>0.03161</cdr:y>
    </cdr:from>
    <cdr:to>
      <cdr:x>0.7175</cdr:x>
      <cdr:y>0.0898</cdr:y>
    </cdr:to>
    <cdr:sp macro="" textlink="'Data Entry'!$M$3:$P$3">
      <cdr:nvSpPr>
        <cdr:cNvPr id="6" name="TextBox 1"/>
        <cdr:cNvSpPr txBox="1"/>
      </cdr:nvSpPr>
      <cdr:spPr>
        <a:xfrm xmlns:a="http://schemas.openxmlformats.org/drawingml/2006/main">
          <a:off x="2569633" y="198967"/>
          <a:ext cx="3652199" cy="366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EFB9F3B-8076-4E75-89F3-55BE0D30A881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0.29036</cdr:x>
      <cdr:y>0</cdr:y>
    </cdr:from>
    <cdr:to>
      <cdr:x>0.71224</cdr:x>
      <cdr:y>0.05826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17332" y="-44036"/>
          <a:ext cx="3657571" cy="365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DDAB79BB-6266-41CE-8DF1-52B8AD8628F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0.2926</cdr:x>
      <cdr:y>0.032</cdr:y>
    </cdr:from>
    <cdr:to>
      <cdr:x>0.71447</cdr:x>
      <cdr:y>0.09026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36752" y="200895"/>
          <a:ext cx="3657484" cy="365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23D57CAB-BD8F-4935-B208-F64505505A21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12</xdr:row>
      <xdr:rowOff>47625</xdr:rowOff>
    </xdr:from>
    <xdr:to>
      <xdr:col>17</xdr:col>
      <xdr:colOff>152400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0.287</cdr:x>
      <cdr:y>0.00155</cdr:y>
    </cdr:from>
    <cdr:to>
      <cdr:x>0.70888</cdr:x>
      <cdr:y>0.05981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488163" y="9719"/>
          <a:ext cx="3657571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F12C8FEB-4327-4360-B318-D96D4E8725E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0.28914</cdr:x>
      <cdr:y>0.04014</cdr:y>
    </cdr:from>
    <cdr:to>
      <cdr:x>0.71101</cdr:x>
      <cdr:y>0.0984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06749" y="252047"/>
          <a:ext cx="3657484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F6B5416F-E5B0-45A7-971D-519A40164691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0.2916</cdr:x>
      <cdr:y>0.00309</cdr:y>
    </cdr:from>
    <cdr:to>
      <cdr:x>0.71365</cdr:x>
      <cdr:y>0.06129</cdr:y>
    </cdr:to>
    <cdr:sp macro="" textlink="'Data Entry'!$M$1:$P$1">
      <cdr:nvSpPr>
        <cdr:cNvPr id="3" name="TextBox 1"/>
        <cdr:cNvSpPr txBox="1"/>
      </cdr:nvSpPr>
      <cdr:spPr>
        <a:xfrm xmlns:a="http://schemas.openxmlformats.org/drawingml/2006/main">
          <a:off x="2527040" y="19438"/>
          <a:ext cx="3657600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14B9DCEF-72A3-4F46-B0FA-C8267E6C011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0.29282</cdr:x>
      <cdr:y>0.04474</cdr:y>
    </cdr:from>
    <cdr:to>
      <cdr:x>0.71487</cdr:x>
      <cdr:y>0.10294</cdr:y>
    </cdr:to>
    <cdr:sp macro="" textlink="'Data Entry'!$M$3:$P$3">
      <cdr:nvSpPr>
        <cdr:cNvPr id="4" name="TextBox 1"/>
        <cdr:cNvSpPr txBox="1"/>
      </cdr:nvSpPr>
      <cdr:spPr>
        <a:xfrm xmlns:a="http://schemas.openxmlformats.org/drawingml/2006/main">
          <a:off x="2537644" y="281207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7534A1B8-F3AC-40D5-BBF2-F503A2CD12DD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0.82983</cdr:x>
      <cdr:y>0.64108</cdr:y>
    </cdr:from>
    <cdr:to>
      <cdr:x>0.98289</cdr:x>
      <cdr:y>0.77609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183963" y="4030161"/>
          <a:ext cx="1325066" cy="84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*All</a:t>
          </a:r>
          <a:r>
            <a:rPr lang="en-US" sz="1100" b="1" baseline="0"/>
            <a:t> fuel types have been converted to kWh for easy comparison.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59531</xdr:rowOff>
    </xdr:from>
    <xdr:to>
      <xdr:col>9</xdr:col>
      <xdr:colOff>496915</xdr:colOff>
      <xdr:row>6</xdr:row>
      <xdr:rowOff>178594</xdr:rowOff>
    </xdr:to>
    <xdr:pic>
      <xdr:nvPicPr>
        <xdr:cNvPr id="2" name="Picture 1" descr="Energy Tracker C Header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" y="59531"/>
          <a:ext cx="6164291" cy="1262063"/>
        </a:xfrm>
        <a:prstGeom prst="rect">
          <a:avLst/>
        </a:prstGeom>
      </xdr:spPr>
    </xdr:pic>
    <xdr:clientData/>
  </xdr:twoCellAnchor>
  <xdr:twoCellAnchor>
    <xdr:from>
      <xdr:col>17</xdr:col>
      <xdr:colOff>801688</xdr:colOff>
      <xdr:row>78</xdr:row>
      <xdr:rowOff>174624</xdr:rowOff>
    </xdr:from>
    <xdr:to>
      <xdr:col>29</xdr:col>
      <xdr:colOff>254000</xdr:colOff>
      <xdr:row>108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23BF05-2375-784D-829C-F746F274E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0.28993</cdr:x>
      <cdr:y>0.00309</cdr:y>
    </cdr:from>
    <cdr:to>
      <cdr:x>0.71198</cdr:x>
      <cdr:y>0.06129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12595" y="19420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CDA09848-E390-43E7-AB01-F00C7B9E23D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0.28993</cdr:x>
      <cdr:y>0.04306</cdr:y>
    </cdr:from>
    <cdr:to>
      <cdr:x>0.71198</cdr:x>
      <cdr:y>0.10126</cdr:y>
    </cdr:to>
    <cdr:sp macro="" textlink="'Data Entry'!$M$3:$P$3">
      <cdr:nvSpPr>
        <cdr:cNvPr id="5" name="TextBox 1"/>
        <cdr:cNvSpPr txBox="1"/>
      </cdr:nvSpPr>
      <cdr:spPr>
        <a:xfrm xmlns:a="http://schemas.openxmlformats.org/drawingml/2006/main">
          <a:off x="2512594" y="270623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578925AF-61C6-4E43-9903-615796303310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0.29087</cdr:x>
      <cdr:y>0.04601</cdr:y>
    </cdr:from>
    <cdr:to>
      <cdr:x>0.71292</cdr:x>
      <cdr:y>0.1042</cdr:y>
    </cdr:to>
    <cdr:sp macro="" textlink="'Data Entry'!$M$3:$P$3">
      <cdr:nvSpPr>
        <cdr:cNvPr id="3" name="TextBox 2"/>
        <cdr:cNvSpPr txBox="1"/>
      </cdr:nvSpPr>
      <cdr:spPr>
        <a:xfrm xmlns:a="http://schemas.openxmlformats.org/drawingml/2006/main">
          <a:off x="2520733" y="289175"/>
          <a:ext cx="3657565" cy="36572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34CF15E-EC86-4C68-935A-922DA692F18B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0.28699</cdr:x>
      <cdr:y>0.00169</cdr:y>
    </cdr:from>
    <cdr:to>
      <cdr:x>0.70904</cdr:x>
      <cdr:y>0.05988</cdr:y>
    </cdr:to>
    <cdr:sp macro="" textlink="'Data Entry'!$M$1:$P$1">
      <cdr:nvSpPr>
        <cdr:cNvPr id="6" name="TextBox 1"/>
        <cdr:cNvSpPr txBox="1"/>
      </cdr:nvSpPr>
      <cdr:spPr>
        <a:xfrm xmlns:a="http://schemas.openxmlformats.org/drawingml/2006/main">
          <a:off x="2487086" y="10610"/>
          <a:ext cx="3657565" cy="365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94185E17-B55F-4D49-BD0C-5608955E879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0.83472</cdr:x>
      <cdr:y>0.63771</cdr:y>
    </cdr:from>
    <cdr:to>
      <cdr:x>0.98778</cdr:x>
      <cdr:y>0.82323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226332" y="4008957"/>
          <a:ext cx="1325066" cy="1166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*All</a:t>
          </a:r>
          <a:r>
            <a:rPr lang="en-US" sz="1100" b="1" baseline="0"/>
            <a:t> fuel types have been converted to kWh for easy comparison.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0.29207</cdr:x>
      <cdr:y>0.00323</cdr:y>
    </cdr:from>
    <cdr:to>
      <cdr:x>0.71413</cdr:x>
      <cdr:y>0.06142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31129" y="20325"/>
          <a:ext cx="3657652" cy="3657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0AD30890-098B-40A5-A0F1-120A6F133D6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0.29329</cdr:x>
      <cdr:y>0.04319</cdr:y>
    </cdr:from>
    <cdr:to>
      <cdr:x>0.71535</cdr:x>
      <cdr:y>0.10139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41713" y="271465"/>
          <a:ext cx="3657652" cy="3657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13DBDDEC-21F8-4391-B576-F8CD76817480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0.3782</cdr:x>
      <cdr:y>0.1276</cdr:y>
    </cdr:from>
    <cdr:to>
      <cdr:x>0.65113</cdr:x>
      <cdr:y>0.17711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8913" y="801184"/>
          <a:ext cx="2366210" cy="310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0.28941</cdr:x>
      <cdr:y>0.04079</cdr:y>
    </cdr:from>
    <cdr:to>
      <cdr:x>0.71129</cdr:x>
      <cdr:y>0.09905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09072" y="256129"/>
          <a:ext cx="3657571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F27C684-12D2-43ED-94B2-8850D10F6D5C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0.28707</cdr:x>
      <cdr:y>0.00169</cdr:y>
    </cdr:from>
    <cdr:to>
      <cdr:x>0.70895</cdr:x>
      <cdr:y>0.05994</cdr:y>
    </cdr:to>
    <cdr:sp macro="" textlink="'Data Entry'!$M$1:$P$1">
      <cdr:nvSpPr>
        <cdr:cNvPr id="7" name="TextBox 1"/>
        <cdr:cNvSpPr txBox="1"/>
      </cdr:nvSpPr>
      <cdr:spPr>
        <a:xfrm xmlns:a="http://schemas.openxmlformats.org/drawingml/2006/main">
          <a:off x="2488779" y="10583"/>
          <a:ext cx="3657571" cy="365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570614F2-174B-4C8A-A455-5DB4B3F41ED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0.28879</cdr:x>
      <cdr:y>0.00633</cdr:y>
    </cdr:from>
    <cdr:to>
      <cdr:x>0.71067</cdr:x>
      <cdr:y>0.06459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03748" y="39716"/>
          <a:ext cx="3657570" cy="365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CA39F3AC-C132-4CD3-BFBE-B21B7E227F8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0.29368</cdr:x>
      <cdr:y>0.04788</cdr:y>
    </cdr:from>
    <cdr:to>
      <cdr:x>0.71556</cdr:x>
      <cdr:y>0.10614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46081" y="300643"/>
          <a:ext cx="3657570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F3A38587-69C5-4F26-91CD-E4F66E48713A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0.29095</cdr:x>
      <cdr:y>0.01852</cdr:y>
    </cdr:from>
    <cdr:to>
      <cdr:x>0.713</cdr:x>
      <cdr:y>0.07672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18825" y="116417"/>
          <a:ext cx="3653757" cy="3658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04D1C88F-55CC-4292-920F-8FC90294FAA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0.29095</cdr:x>
      <cdr:y>0.05176</cdr:y>
    </cdr:from>
    <cdr:to>
      <cdr:x>0.713</cdr:x>
      <cdr:y>0.10995</cdr:y>
    </cdr:to>
    <cdr:sp macro="" textlink="'Data Entry'!$M$3:$P$3">
      <cdr:nvSpPr>
        <cdr:cNvPr id="6" name="TextBox 1"/>
        <cdr:cNvSpPr txBox="1"/>
      </cdr:nvSpPr>
      <cdr:spPr>
        <a:xfrm xmlns:a="http://schemas.openxmlformats.org/drawingml/2006/main">
          <a:off x="2518824" y="325373"/>
          <a:ext cx="3653757" cy="3658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0E31D1A0-4BF8-4153-B03D-E08C1100B114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0.29065</cdr:x>
      <cdr:y>0.00155</cdr:y>
    </cdr:from>
    <cdr:to>
      <cdr:x>0.71271</cdr:x>
      <cdr:y>0.05974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18792" y="9742"/>
          <a:ext cx="3657651" cy="3657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3D992860-DA9F-4713-9293-4E501BBBD46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0.29553</cdr:x>
      <cdr:y>0.0467</cdr:y>
    </cdr:from>
    <cdr:to>
      <cdr:x>0.71759</cdr:x>
      <cdr:y>0.10489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61125" y="293536"/>
          <a:ext cx="3657651" cy="365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A75AE4CD-B8B0-47B6-AB1A-B9D001CC7B50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0.29048</cdr:x>
      <cdr:y>0.00309</cdr:y>
    </cdr:from>
    <cdr:to>
      <cdr:x>0.71253</cdr:x>
      <cdr:y>0.06129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17321" y="19439"/>
          <a:ext cx="3657600" cy="3657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8DE0A7CA-2DE6-4AF1-B664-1640F61ED16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0.29083</cdr:x>
      <cdr:y>0.03956</cdr:y>
    </cdr:from>
    <cdr:to>
      <cdr:x>0.71289</cdr:x>
      <cdr:y>0.09775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20388" y="248615"/>
          <a:ext cx="3657651" cy="365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AD5A2DE5-8498-4ED0-8AFA-0339B0C8C4B5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0.00282</cdr:x>
      <cdr:y>0.00388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50C670A7-192C-A84E-932B-955E0F6EF7E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0.00282</cdr:x>
      <cdr:y>0.00388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6DA4EB29-9B0E-804A-BCCE-ADD9381D83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0.29076</cdr:x>
      <cdr:y>0.01346</cdr:y>
    </cdr:from>
    <cdr:to>
      <cdr:x>0.71282</cdr:x>
      <cdr:y>0.07166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17115" y="84639"/>
          <a:ext cx="3653844" cy="3658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EFB1D744-9C9D-4FF9-9660-09164C7667F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0.29808</cdr:x>
      <cdr:y>0.04811</cdr:y>
    </cdr:from>
    <cdr:to>
      <cdr:x>0.72014</cdr:x>
      <cdr:y>0.10631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80571" y="302450"/>
          <a:ext cx="3653844" cy="3658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B47AB37D-D387-4154-B013-D530822C53A3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0.28986</cdr:x>
      <cdr:y>0.00309</cdr:y>
    </cdr:from>
    <cdr:to>
      <cdr:x>0.71191</cdr:x>
      <cdr:y>0.06129</cdr:y>
    </cdr:to>
    <cdr:sp macro="" textlink="'Data Entry'!$M$1:$P$1">
      <cdr:nvSpPr>
        <cdr:cNvPr id="5" name="TextBox 1"/>
        <cdr:cNvSpPr txBox="1"/>
      </cdr:nvSpPr>
      <cdr:spPr>
        <a:xfrm xmlns:a="http://schemas.openxmlformats.org/drawingml/2006/main">
          <a:off x="2511948" y="19420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E9DBF0B5-B7D9-4F1E-96EC-C4AF547A345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0.29586</cdr:x>
      <cdr:y>0.04798</cdr:y>
    </cdr:from>
    <cdr:to>
      <cdr:x>0.71791</cdr:x>
      <cdr:y>0.10618</cdr:y>
    </cdr:to>
    <cdr:sp macro="" textlink="'Data Entry'!$M$3:$P$3">
      <cdr:nvSpPr>
        <cdr:cNvPr id="6" name="TextBox 1"/>
        <cdr:cNvSpPr txBox="1"/>
      </cdr:nvSpPr>
      <cdr:spPr>
        <a:xfrm xmlns:a="http://schemas.openxmlformats.org/drawingml/2006/main">
          <a:off x="2563987" y="301531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CF817F27-E878-4EDE-A3E1-1E7E033113E3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0.29275</cdr:x>
      <cdr:y>0.00492</cdr:y>
    </cdr:from>
    <cdr:to>
      <cdr:x>0.71463</cdr:x>
      <cdr:y>0.06318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38031" y="30899"/>
          <a:ext cx="3657570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41E380E8-632E-422A-941C-FDFF031D886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0.29256</cdr:x>
      <cdr:y>0.04156</cdr:y>
    </cdr:from>
    <cdr:to>
      <cdr:x>0.71443</cdr:x>
      <cdr:y>0.09982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36370" y="260929"/>
          <a:ext cx="3657484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1638EF03-62BC-4278-A39B-82AD1A51D994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0.29332</cdr:x>
      <cdr:y>0.00141</cdr:y>
    </cdr:from>
    <cdr:to>
      <cdr:x>0.71537</cdr:x>
      <cdr:y>0.05961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41943" y="8836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FE4E4FAF-5FEC-4639-8E69-5E3F3CD564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0.29454</cdr:x>
      <cdr:y>0.04319</cdr:y>
    </cdr:from>
    <cdr:to>
      <cdr:x>0.71659</cdr:x>
      <cdr:y>0.10139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52527" y="271465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F2DE04CB-B7AA-4BE6-9C4E-65EA3D674012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0.2922</cdr:x>
      <cdr:y>0</cdr:y>
    </cdr:from>
    <cdr:to>
      <cdr:x>0.71425</cdr:x>
      <cdr:y>0.0582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32237" y="-10584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11B0B371-6BBA-4411-AF8B-38C8C4CB525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0.29332</cdr:x>
      <cdr:y>0.03477</cdr:y>
    </cdr:from>
    <cdr:to>
      <cdr:x>0.71537</cdr:x>
      <cdr:y>0.09297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41943" y="218548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247071A5-47F7-4DAD-B581-9BF9449E6DC9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0.28883</cdr:x>
      <cdr:y>0.00155</cdr:y>
    </cdr:from>
    <cdr:to>
      <cdr:x>0.71088</cdr:x>
      <cdr:y>0.05975</cdr:y>
    </cdr:to>
    <cdr:sp macro="" textlink="'Data Entry'!$M$1:$P$1">
      <cdr:nvSpPr>
        <cdr:cNvPr id="4" name="TextBox 1"/>
        <cdr:cNvSpPr txBox="1"/>
      </cdr:nvSpPr>
      <cdr:spPr>
        <a:xfrm xmlns:a="http://schemas.openxmlformats.org/drawingml/2006/main">
          <a:off x="2503031" y="9742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88C71F60-72C2-4188-9E58-A4DF609F274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0.29362</cdr:x>
      <cdr:y>0.05512</cdr:y>
    </cdr:from>
    <cdr:to>
      <cdr:x>0.71567</cdr:x>
      <cdr:y>0.11332</cdr:y>
    </cdr:to>
    <cdr:sp macro="" textlink="'Data Entry'!$M$3:$P$3">
      <cdr:nvSpPr>
        <cdr:cNvPr id="5" name="TextBox 1"/>
        <cdr:cNvSpPr txBox="1"/>
      </cdr:nvSpPr>
      <cdr:spPr>
        <a:xfrm xmlns:a="http://schemas.openxmlformats.org/drawingml/2006/main">
          <a:off x="2544575" y="346453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C8183F1E-6A51-4C36-A9E3-DC64E6D6F6DD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0.29045</cdr:x>
      <cdr:y>0.00477</cdr:y>
    </cdr:from>
    <cdr:to>
      <cdr:x>0.7125</cdr:x>
      <cdr:y>0.06297</cdr:y>
    </cdr:to>
    <cdr:sp macro="" textlink="'Data Entry'!$M$1:$P$1">
      <cdr:nvSpPr>
        <cdr:cNvPr id="8" name="TextBox 1"/>
        <cdr:cNvSpPr txBox="1"/>
      </cdr:nvSpPr>
      <cdr:spPr>
        <a:xfrm xmlns:a="http://schemas.openxmlformats.org/drawingml/2006/main">
          <a:off x="2517125" y="30004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5A016643-2F44-4951-9355-705E2E012F0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0.29167</cdr:x>
      <cdr:y>0.05344</cdr:y>
    </cdr:from>
    <cdr:to>
      <cdr:x>0.71372</cdr:x>
      <cdr:y>0.11164</cdr:y>
    </cdr:to>
    <cdr:sp macro="" textlink="'Data Entry'!$M$3:$P$3">
      <cdr:nvSpPr>
        <cdr:cNvPr id="9" name="TextBox 1"/>
        <cdr:cNvSpPr txBox="1"/>
      </cdr:nvSpPr>
      <cdr:spPr>
        <a:xfrm xmlns:a="http://schemas.openxmlformats.org/drawingml/2006/main">
          <a:off x="2527708" y="335870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2457B467-112C-43F4-AD21-0685798F0685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0.29249</cdr:x>
      <cdr:y>0.00337</cdr:y>
    </cdr:from>
    <cdr:to>
      <cdr:x>0.71454</cdr:x>
      <cdr:y>0.06157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34782" y="21167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A447BF58-65D3-43F6-8CB8-DB608503D4B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0.29371</cdr:x>
      <cdr:y>0.04852</cdr:y>
    </cdr:from>
    <cdr:to>
      <cdr:x>0.71576</cdr:x>
      <cdr:y>0.10672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45365" y="304962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2E213A58-C93C-45BE-9F78-BDDA4004DDE3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0.29187</cdr:x>
      <cdr:y>0.00505</cdr:y>
    </cdr:from>
    <cdr:to>
      <cdr:x>0.71392</cdr:x>
      <cdr:y>0.06325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29375" y="31739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3DF3A777-6CD4-4C0D-BC94-453C7587730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0.29431</cdr:x>
      <cdr:y>0.04852</cdr:y>
    </cdr:from>
    <cdr:to>
      <cdr:x>0.71636</cdr:x>
      <cdr:y>0.10672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50542" y="304962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DEF0C2D4-F348-46B1-B1E0-F4EFD45CF3F1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0.29005</cdr:x>
      <cdr:y>0</cdr:y>
    </cdr:from>
    <cdr:to>
      <cdr:x>0.7121</cdr:x>
      <cdr:y>0.0582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13615" y="-10584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91D089C3-E0F8-4402-82CC-BDEE3DB1E0A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0.28996</cdr:x>
      <cdr:y>0.04502</cdr:y>
    </cdr:from>
    <cdr:to>
      <cdr:x>0.71201</cdr:x>
      <cdr:y>0.10322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12825" y="282952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285647F4-B66F-4DB3-AF21-2F0A6AC14551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0.29249</cdr:x>
      <cdr:y>0</cdr:y>
    </cdr:from>
    <cdr:to>
      <cdr:x>0.71454</cdr:x>
      <cdr:y>0.0582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34782" y="-10583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4068AA3E-14FC-4A44-BDCE-985A1594083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0.29748</cdr:x>
      <cdr:y>0.04515</cdr:y>
    </cdr:from>
    <cdr:to>
      <cdr:x>0.71953</cdr:x>
      <cdr:y>0.10335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77992" y="283795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7C549F58-EC66-4C07-8654-6DE2A909225B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0.28781</cdr:x>
      <cdr:y>0</cdr:y>
    </cdr:from>
    <cdr:to>
      <cdr:x>0.70986</cdr:x>
      <cdr:y>0.0582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494203" y="-841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229CE6DF-7653-4004-9076-596E390E630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0.28913</cdr:x>
      <cdr:y>0.04474</cdr:y>
    </cdr:from>
    <cdr:to>
      <cdr:x>0.71118</cdr:x>
      <cdr:y>0.10294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05664" y="281207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727F645D-A2ED-46D2-8273-B08154B7624D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0.29157</cdr:x>
      <cdr:y>0</cdr:y>
    </cdr:from>
    <cdr:to>
      <cdr:x>0.71362</cdr:x>
      <cdr:y>0.0582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26831" y="-842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A566CFB-3AAD-4082-8FB8-11FFB55F56A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0.29524</cdr:x>
      <cdr:y>0.04839</cdr:y>
    </cdr:from>
    <cdr:to>
      <cdr:x>0.71729</cdr:x>
      <cdr:y>0.10659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58581" y="304119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3EB34AD9-3581-4092-B178-244C6D9870B3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0.29816</cdr:x>
      <cdr:y>0.00674</cdr:y>
    </cdr:from>
    <cdr:to>
      <cdr:x>0.70588</cdr:x>
      <cdr:y>0.05225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84962" y="42339"/>
          <a:ext cx="3534808" cy="285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4814B9F9-4F3A-42F3-918B-8AF551AEAC8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100" b="0"/>
        </a:p>
      </cdr:txBody>
    </cdr:sp>
  </cdr:relSizeAnchor>
  <cdr:relSizeAnchor xmlns:cdr="http://schemas.openxmlformats.org/drawingml/2006/chartDrawing">
    <cdr:from>
      <cdr:x>0.31891</cdr:x>
      <cdr:y>0.04551</cdr:y>
    </cdr:from>
    <cdr:to>
      <cdr:x>0.69001</cdr:x>
      <cdr:y>0.11462</cdr:y>
    </cdr:to>
    <cdr:sp macro="" textlink="'Data Entry'!$M$3:$P$3">
      <cdr:nvSpPr>
        <cdr:cNvPr id="3" name="TextBox 2"/>
        <cdr:cNvSpPr txBox="1"/>
      </cdr:nvSpPr>
      <cdr:spPr>
        <a:xfrm xmlns:a="http://schemas.openxmlformats.org/drawingml/2006/main">
          <a:off x="2764871" y="285729"/>
          <a:ext cx="3217323" cy="433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C92E371-EDEC-4A19-BD4F-338D143EEFE6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100" b="0" i="1"/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0.29118</cdr:x>
      <cdr:y>0.00323</cdr:y>
    </cdr:from>
    <cdr:to>
      <cdr:x>0.71323</cdr:x>
      <cdr:y>0.06143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23408" y="20325"/>
          <a:ext cx="3657565" cy="36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48D8E8AB-9887-4B6D-9AA8-41F0E0DA366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0.29249</cdr:x>
      <cdr:y>0.04656</cdr:y>
    </cdr:from>
    <cdr:to>
      <cdr:x>0.71454</cdr:x>
      <cdr:y>0.10476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34782" y="292632"/>
          <a:ext cx="3657565" cy="365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869F0A3D-AB48-450B-904F-822FCE4B9BFE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0.29083</cdr:x>
      <cdr:y>0</cdr:y>
    </cdr:from>
    <cdr:to>
      <cdr:x>0.71271</cdr:x>
      <cdr:y>0.05826</cdr:y>
    </cdr:to>
    <cdr:sp macro="" textlink="'Data Entry'!$M$1:$P$1">
      <cdr:nvSpPr>
        <cdr:cNvPr id="2" name="TextBox 1"/>
        <cdr:cNvSpPr txBox="1"/>
      </cdr:nvSpPr>
      <cdr:spPr>
        <a:xfrm xmlns:a="http://schemas.openxmlformats.org/drawingml/2006/main">
          <a:off x="2521421" y="0"/>
          <a:ext cx="3657570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970D4279-20D3-4558-8D01-51752BBC14D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  <cdr:relSizeAnchor xmlns:cdr="http://schemas.openxmlformats.org/drawingml/2006/chartDrawing">
    <cdr:from>
      <cdr:x>0.29347</cdr:x>
      <cdr:y>0.04283</cdr:y>
    </cdr:from>
    <cdr:to>
      <cdr:x>0.71534</cdr:x>
      <cdr:y>0.10109</cdr:y>
    </cdr:to>
    <cdr:sp macro="" textlink="'Data Entry'!$M$3:$P$3">
      <cdr:nvSpPr>
        <cdr:cNvPr id="3" name="TextBox 1"/>
        <cdr:cNvSpPr txBox="1"/>
      </cdr:nvSpPr>
      <cdr:spPr>
        <a:xfrm xmlns:a="http://schemas.openxmlformats.org/drawingml/2006/main">
          <a:off x="2544335" y="268894"/>
          <a:ext cx="3657484" cy="36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8EB4FE93-B965-4F50-B803-8FC7C2E2461F}" type="TxLink">
            <a:rPr lang="en-US" sz="1100" b="0" i="1" u="none" strike="noStrike">
              <a:solidFill>
                <a:srgbClr val="000000"/>
              </a:solidFill>
              <a:latin typeface="Calibri"/>
            </a:rPr>
            <a:pPr algn="ctr"/>
            <a:t> </a:t>
          </a:fld>
          <a:endParaRPr lang="en-US" sz="1400" b="0" i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653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jahfarrell/Documents/BUCKNELL/ENVIRONMENTAL%20COMMUNITY%20PROJECTS/LEWISBURG%20UBA/EXcell/Energy%20Tracker_Municipal_4_8_2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2018"/>
      <sheetName val="2019"/>
      <sheetName val="Annual Carbon Footprint"/>
      <sheetName val="Monthly Carbon Footprint"/>
      <sheetName val="Monthly Energy Consumption"/>
      <sheetName val="Annual Energy Cost"/>
      <sheetName val="Monthly Energy Cost"/>
      <sheetName val="Annual Electricity Consumption"/>
      <sheetName val="Monthly Electricity Consumption"/>
      <sheetName val="Annual Electricity Cost"/>
      <sheetName val="Monthly Electricity Cost"/>
      <sheetName val="Annual Natural Gas Consumption"/>
      <sheetName val="Monthly Natural Gas Consumption"/>
      <sheetName val="Annual Natural Gas Cost"/>
      <sheetName val="Monthly Natural Gas Cost"/>
      <sheetName val="Annual Water Consumption"/>
      <sheetName val="Monthly Other Consumption"/>
      <sheetName val="Annual Water Cost"/>
      <sheetName val="Monthly Water Cost"/>
    </sheetNames>
    <sheetDataSet>
      <sheetData sheetId="0">
        <row r="20">
          <cell r="AO20">
            <v>367850.84159999999</v>
          </cell>
        </row>
        <row r="29">
          <cell r="C29">
            <v>303302</v>
          </cell>
          <cell r="I29">
            <v>67626.230250000008</v>
          </cell>
        </row>
        <row r="61">
          <cell r="AO61">
            <v>340725.6</v>
          </cell>
        </row>
        <row r="70">
          <cell r="C70">
            <v>302826</v>
          </cell>
          <cell r="I70">
            <v>48068.4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4"/>
  <sheetViews>
    <sheetView tabSelected="1" zoomScale="80" zoomScaleNormal="80" zoomScalePageLayoutView="90" workbookViewId="0">
      <selection activeCell="O2" sqref="O2:P2"/>
    </sheetView>
  </sheetViews>
  <sheetFormatPr baseColWidth="10" defaultColWidth="8.83203125" defaultRowHeight="15" x14ac:dyDescent="0.2"/>
  <cols>
    <col min="1" max="1" width="9.33203125" customWidth="1"/>
    <col min="3" max="4" width="9.6640625" customWidth="1"/>
    <col min="5" max="7" width="11.6640625" customWidth="1"/>
    <col min="8" max="8" width="2.6640625" customWidth="1"/>
    <col min="9" max="9" width="9.6640625" customWidth="1"/>
    <col min="10" max="10" width="11.6640625" customWidth="1"/>
    <col min="11" max="11" width="2.6640625" customWidth="1"/>
    <col min="12" max="12" width="9.6640625" customWidth="1"/>
    <col min="13" max="13" width="11.6640625" customWidth="1"/>
    <col min="14" max="14" width="2.83203125" customWidth="1"/>
    <col min="15" max="15" width="13.1640625" customWidth="1"/>
    <col min="16" max="16" width="11.6640625" customWidth="1"/>
    <col min="17" max="17" width="4.6640625" style="7" customWidth="1"/>
    <col min="18" max="18" width="13" style="7" customWidth="1"/>
    <col min="19" max="19" width="11.1640625" style="7" customWidth="1"/>
    <col min="20" max="20" width="12.1640625" style="7" customWidth="1"/>
    <col min="21" max="21" width="13" style="7" customWidth="1"/>
    <col min="22" max="22" width="11.33203125" bestFit="1" customWidth="1"/>
    <col min="23" max="23" width="9.33203125" bestFit="1" customWidth="1"/>
    <col min="24" max="25" width="13.6640625" customWidth="1"/>
    <col min="26" max="26" width="11" customWidth="1"/>
    <col min="27" max="27" width="11.1640625" customWidth="1"/>
    <col min="28" max="28" width="9.1640625" style="77"/>
  </cols>
  <sheetData>
    <row r="1" spans="1:35" ht="15" customHeight="1" x14ac:dyDescent="0.2">
      <c r="A1" s="79"/>
      <c r="B1" s="78"/>
      <c r="C1" s="78"/>
      <c r="D1" s="78"/>
      <c r="E1" s="78"/>
      <c r="F1" s="78"/>
      <c r="G1" s="78"/>
      <c r="K1" s="224" t="s">
        <v>37</v>
      </c>
      <c r="L1" s="225"/>
      <c r="M1" s="177"/>
      <c r="N1" s="219"/>
      <c r="O1" s="219"/>
      <c r="P1" s="220"/>
      <c r="Q1" s="74"/>
      <c r="R1" s="74"/>
      <c r="S1" s="83"/>
      <c r="T1" s="83"/>
      <c r="U1" s="83"/>
      <c r="V1" s="84"/>
      <c r="W1" s="85"/>
      <c r="X1" s="67"/>
      <c r="Y1" s="11"/>
      <c r="Z1" s="11"/>
      <c r="AA1" s="11"/>
      <c r="AB1" s="75"/>
      <c r="AC1" s="72"/>
      <c r="AD1" s="72"/>
      <c r="AE1" s="72"/>
      <c r="AF1" s="72"/>
    </row>
    <row r="2" spans="1:35" ht="15" customHeight="1" x14ac:dyDescent="0.2">
      <c r="A2" s="78"/>
      <c r="B2" s="78"/>
      <c r="C2" s="78"/>
      <c r="D2" s="78"/>
      <c r="E2" s="78"/>
      <c r="F2" s="78"/>
      <c r="G2" s="78"/>
      <c r="K2" s="141" t="s">
        <v>73</v>
      </c>
      <c r="L2" s="142"/>
      <c r="M2" s="142"/>
      <c r="N2" s="143"/>
      <c r="O2" s="177" t="s">
        <v>102</v>
      </c>
      <c r="P2" s="220"/>
      <c r="S2" s="67"/>
      <c r="T2" s="67"/>
      <c r="U2" s="71"/>
      <c r="V2" s="71"/>
      <c r="W2" s="11"/>
      <c r="X2" s="11"/>
      <c r="Y2" s="11"/>
      <c r="Z2" s="11"/>
      <c r="AA2" s="11"/>
      <c r="AB2" s="75"/>
      <c r="AC2" s="72"/>
      <c r="AD2" s="72"/>
      <c r="AE2" s="72"/>
      <c r="AF2" s="72"/>
    </row>
    <row r="3" spans="1:35" ht="15" customHeight="1" x14ac:dyDescent="0.2">
      <c r="A3" s="78"/>
      <c r="B3" s="78"/>
      <c r="C3" s="78"/>
      <c r="D3" s="78"/>
      <c r="E3" s="78"/>
      <c r="F3" s="78"/>
      <c r="G3" s="78"/>
      <c r="K3" s="224" t="s">
        <v>38</v>
      </c>
      <c r="L3" s="225"/>
      <c r="M3" s="221"/>
      <c r="N3" s="222"/>
      <c r="O3" s="222"/>
      <c r="P3" s="223"/>
      <c r="V3" s="7"/>
      <c r="W3" s="7"/>
      <c r="X3" s="7"/>
      <c r="Y3" s="7"/>
      <c r="Z3" s="7"/>
      <c r="AA3" s="7"/>
      <c r="AB3" s="76"/>
      <c r="AC3" s="7"/>
      <c r="AD3" s="7"/>
      <c r="AE3" s="7"/>
      <c r="AF3" s="7"/>
      <c r="AG3" s="7"/>
    </row>
    <row r="4" spans="1:35" ht="15" customHeight="1" x14ac:dyDescent="0.2">
      <c r="A4" s="78"/>
      <c r="B4" s="78"/>
      <c r="C4" s="78"/>
      <c r="D4" s="78"/>
      <c r="E4" s="78"/>
      <c r="F4" s="78"/>
      <c r="G4" s="78"/>
      <c r="K4" s="224" t="s">
        <v>74</v>
      </c>
      <c r="L4" s="225"/>
      <c r="M4" s="226"/>
      <c r="N4" s="227"/>
      <c r="O4" s="227"/>
      <c r="P4" s="228"/>
      <c r="R4" s="72"/>
      <c r="S4" s="72"/>
      <c r="T4" s="72"/>
      <c r="U4" s="72"/>
      <c r="V4" s="72"/>
      <c r="W4" s="72"/>
      <c r="X4" s="72"/>
      <c r="Y4" s="72"/>
      <c r="Z4" s="72"/>
      <c r="AA4" s="72"/>
      <c r="AB4" s="80"/>
      <c r="AC4" s="72"/>
      <c r="AD4" s="72"/>
      <c r="AE4" s="72"/>
      <c r="AF4" s="72"/>
      <c r="AG4" s="7"/>
    </row>
    <row r="5" spans="1:35" ht="15" customHeight="1" x14ac:dyDescent="0.2">
      <c r="A5" s="78"/>
      <c r="B5" s="78"/>
      <c r="C5" s="78"/>
      <c r="D5" s="78"/>
      <c r="E5" s="78"/>
      <c r="F5" s="78"/>
      <c r="G5" s="78"/>
      <c r="K5" s="224" t="s">
        <v>58</v>
      </c>
      <c r="L5" s="225"/>
      <c r="M5" s="221"/>
      <c r="N5" s="222"/>
      <c r="O5" s="222"/>
      <c r="P5" s="223"/>
      <c r="R5" s="72"/>
      <c r="S5" s="72"/>
      <c r="T5" s="72"/>
      <c r="U5" s="72"/>
      <c r="V5" s="72"/>
      <c r="W5" s="72"/>
      <c r="X5" s="72"/>
      <c r="Y5" s="72"/>
      <c r="Z5" s="72"/>
      <c r="AA5" s="72"/>
      <c r="AB5" s="80"/>
      <c r="AC5" s="72"/>
      <c r="AD5" s="72"/>
      <c r="AE5" s="72"/>
      <c r="AF5" s="72"/>
      <c r="AG5" s="7"/>
    </row>
    <row r="6" spans="1:35" ht="15" customHeight="1" x14ac:dyDescent="0.2">
      <c r="A6" s="78"/>
      <c r="B6" s="78"/>
      <c r="C6" s="78"/>
      <c r="D6" s="78"/>
      <c r="E6" s="78"/>
      <c r="F6" s="78"/>
      <c r="G6" s="78"/>
      <c r="K6" s="141" t="s">
        <v>62</v>
      </c>
      <c r="L6" s="142"/>
      <c r="M6" s="142"/>
      <c r="N6" s="142"/>
      <c r="O6" s="143"/>
      <c r="P6" s="73">
        <v>15855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80"/>
      <c r="AC6" s="72"/>
      <c r="AD6" s="72"/>
      <c r="AE6" s="72"/>
      <c r="AF6" s="72"/>
      <c r="AG6" s="7"/>
    </row>
    <row r="7" spans="1:35" ht="15" customHeight="1" x14ac:dyDescent="0.2">
      <c r="A7" s="78"/>
      <c r="B7" s="78"/>
      <c r="C7" s="78"/>
      <c r="D7" s="78"/>
      <c r="E7" s="78"/>
      <c r="F7" s="78"/>
      <c r="G7" s="78"/>
      <c r="K7" s="141" t="s">
        <v>66</v>
      </c>
      <c r="L7" s="142"/>
      <c r="M7" s="142"/>
      <c r="N7" s="143"/>
      <c r="O7" s="137"/>
      <c r="P7" s="231"/>
      <c r="R7" s="72"/>
      <c r="S7" s="72"/>
      <c r="T7" s="72"/>
      <c r="U7" s="72"/>
      <c r="V7" s="72"/>
      <c r="W7" s="72"/>
      <c r="X7" s="72"/>
      <c r="Y7" s="72"/>
      <c r="Z7" s="72"/>
      <c r="AA7" s="72"/>
      <c r="AB7" s="80"/>
      <c r="AC7" s="72"/>
      <c r="AD7" s="72"/>
      <c r="AE7" s="72"/>
      <c r="AF7" s="72"/>
      <c r="AG7" s="7"/>
      <c r="AH7" s="7"/>
    </row>
    <row r="8" spans="1:35" ht="15" customHeight="1" x14ac:dyDescent="0.2">
      <c r="A8" s="56"/>
      <c r="B8" s="56"/>
      <c r="C8" s="56"/>
      <c r="D8" s="56"/>
      <c r="E8" s="56"/>
      <c r="F8" s="56"/>
      <c r="G8" s="56"/>
      <c r="K8" s="141" t="s">
        <v>68</v>
      </c>
      <c r="L8" s="142"/>
      <c r="M8" s="142"/>
      <c r="N8" s="143"/>
      <c r="O8" s="229">
        <v>2080</v>
      </c>
      <c r="P8" s="230"/>
      <c r="R8" s="72"/>
      <c r="S8" s="72"/>
      <c r="T8" s="72"/>
      <c r="U8" s="72"/>
      <c r="V8" s="72"/>
      <c r="W8" s="72"/>
      <c r="X8" s="72"/>
      <c r="Y8" s="72"/>
      <c r="Z8" s="72"/>
      <c r="AA8" s="72"/>
      <c r="AB8" s="80"/>
      <c r="AC8" s="72"/>
      <c r="AD8" s="72"/>
      <c r="AE8" s="72"/>
      <c r="AF8" s="72"/>
      <c r="AG8" s="7"/>
      <c r="AH8" s="7"/>
    </row>
    <row r="9" spans="1:35" ht="15" customHeight="1" x14ac:dyDescent="0.2">
      <c r="A9" s="187" t="s">
        <v>86</v>
      </c>
      <c r="B9" s="188"/>
      <c r="C9" s="188"/>
      <c r="D9" s="189"/>
      <c r="E9" s="190"/>
      <c r="F9" s="56"/>
      <c r="G9" s="56"/>
      <c r="K9" s="141" t="s">
        <v>84</v>
      </c>
      <c r="L9" s="142"/>
      <c r="M9" s="142"/>
      <c r="N9" s="143"/>
      <c r="O9" s="177"/>
      <c r="P9" s="220"/>
      <c r="R9" s="72"/>
      <c r="S9" s="72"/>
      <c r="T9" s="72"/>
      <c r="U9" s="72"/>
      <c r="V9" s="72"/>
      <c r="W9" s="72"/>
      <c r="X9" s="72"/>
      <c r="Y9" s="72"/>
      <c r="Z9" s="72"/>
      <c r="AA9" s="72"/>
      <c r="AB9" s="80"/>
      <c r="AC9" s="72"/>
      <c r="AD9" s="72"/>
      <c r="AE9" s="72"/>
      <c r="AF9" s="72"/>
      <c r="AG9" s="7"/>
      <c r="AH9" s="7"/>
    </row>
    <row r="10" spans="1:35" ht="1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38"/>
      <c r="M10" s="49"/>
      <c r="N10" s="42"/>
      <c r="O10" s="42"/>
      <c r="P10" s="42"/>
      <c r="Q10" s="52"/>
      <c r="R10" s="81"/>
      <c r="S10" s="81"/>
      <c r="T10" s="81"/>
      <c r="U10" s="72"/>
      <c r="V10" s="72"/>
      <c r="W10" s="72"/>
      <c r="X10" s="72"/>
      <c r="Y10" s="72"/>
      <c r="Z10" s="72"/>
      <c r="AA10" s="72"/>
      <c r="AB10" s="80"/>
      <c r="AC10" s="72"/>
      <c r="AD10" s="72"/>
      <c r="AE10" s="72"/>
      <c r="AF10" s="72"/>
      <c r="AG10" s="7"/>
      <c r="AH10" s="7"/>
    </row>
    <row r="11" spans="1:35" ht="30" customHeight="1" x14ac:dyDescent="0.2">
      <c r="A11" s="263">
        <v>2018</v>
      </c>
      <c r="B11" s="262"/>
      <c r="C11" s="265" t="s">
        <v>0</v>
      </c>
      <c r="D11" s="265"/>
      <c r="E11" s="265"/>
      <c r="F11" s="265"/>
      <c r="G11" s="265"/>
      <c r="H11" s="151"/>
      <c r="I11" s="269" t="s">
        <v>2</v>
      </c>
      <c r="J11" s="269"/>
      <c r="K11" s="151"/>
      <c r="L11" s="268" t="s">
        <v>1</v>
      </c>
      <c r="M11" s="268"/>
      <c r="N11" s="167"/>
      <c r="O11" s="170" t="s">
        <v>100</v>
      </c>
      <c r="P11" s="170"/>
      <c r="Q11" s="52"/>
      <c r="R11" s="260" t="s">
        <v>98</v>
      </c>
      <c r="S11" s="260"/>
      <c r="T11" s="258" t="s">
        <v>96</v>
      </c>
      <c r="U11" s="258"/>
      <c r="V11" s="11" t="s">
        <v>2</v>
      </c>
      <c r="W11" s="259" t="s">
        <v>97</v>
      </c>
      <c r="X11" s="259"/>
      <c r="Y11" s="11"/>
      <c r="Z11" s="11"/>
      <c r="AA11" s="11"/>
      <c r="AB11" s="75"/>
      <c r="AC11" s="11"/>
      <c r="AD11" s="11"/>
      <c r="AE11" s="11"/>
      <c r="AF11" s="11"/>
      <c r="AG11" s="11"/>
      <c r="AH11" s="11"/>
      <c r="AI11" s="11"/>
    </row>
    <row r="12" spans="1:35" ht="14.25" customHeight="1" x14ac:dyDescent="0.2">
      <c r="A12" s="263"/>
      <c r="B12" s="262"/>
      <c r="C12" s="12" t="s">
        <v>3</v>
      </c>
      <c r="D12" s="12" t="s">
        <v>59</v>
      </c>
      <c r="E12" s="12" t="s">
        <v>89</v>
      </c>
      <c r="F12" s="53" t="s">
        <v>87</v>
      </c>
      <c r="G12" s="12" t="s">
        <v>60</v>
      </c>
      <c r="H12" s="151"/>
      <c r="I12" s="13" t="s">
        <v>19</v>
      </c>
      <c r="J12" s="13" t="s">
        <v>60</v>
      </c>
      <c r="K12" s="151"/>
      <c r="L12" s="14" t="s">
        <v>4</v>
      </c>
      <c r="M12" s="14" t="s">
        <v>60</v>
      </c>
      <c r="N12" s="168"/>
      <c r="O12" s="21" t="s">
        <v>5</v>
      </c>
      <c r="P12" s="21" t="s">
        <v>60</v>
      </c>
      <c r="Q12" s="52"/>
      <c r="R12" s="90" t="s">
        <v>99</v>
      </c>
      <c r="S12" s="90" t="s">
        <v>60</v>
      </c>
      <c r="T12" s="95" t="s">
        <v>4</v>
      </c>
      <c r="U12" s="95" t="s">
        <v>60</v>
      </c>
      <c r="V12" s="11" t="s">
        <v>56</v>
      </c>
      <c r="W12" s="100" t="s">
        <v>4</v>
      </c>
      <c r="X12" s="100" t="s">
        <v>60</v>
      </c>
      <c r="Y12" s="11" t="s">
        <v>69</v>
      </c>
      <c r="Z12" s="11" t="s">
        <v>70</v>
      </c>
      <c r="AA12" s="11" t="s">
        <v>71</v>
      </c>
      <c r="AB12" s="75" t="s">
        <v>82</v>
      </c>
      <c r="AC12" s="82" t="s">
        <v>91</v>
      </c>
      <c r="AD12" s="11" t="s">
        <v>92</v>
      </c>
      <c r="AE12" s="11" t="s">
        <v>93</v>
      </c>
      <c r="AF12" s="11" t="s">
        <v>94</v>
      </c>
      <c r="AG12" s="11"/>
      <c r="AH12" s="11"/>
      <c r="AI12" s="11"/>
    </row>
    <row r="13" spans="1:35" x14ac:dyDescent="0.2">
      <c r="A13" s="263"/>
      <c r="B13" s="35" t="s">
        <v>6</v>
      </c>
      <c r="C13" s="77">
        <v>31812</v>
      </c>
      <c r="D13" s="26"/>
      <c r="E13" s="87">
        <v>5679.32</v>
      </c>
      <c r="F13" s="54"/>
      <c r="G13" s="22">
        <f>SUM(E13,F13)</f>
        <v>5679.32</v>
      </c>
      <c r="H13" s="151"/>
      <c r="I13">
        <v>640</v>
      </c>
      <c r="J13" s="87">
        <v>550.82000000000005</v>
      </c>
      <c r="K13" s="151"/>
      <c r="L13" s="30"/>
      <c r="M13" s="23"/>
      <c r="N13" s="168"/>
      <c r="O13" s="86">
        <v>3600</v>
      </c>
      <c r="P13" s="88">
        <v>1802.97</v>
      </c>
      <c r="Q13" s="52"/>
      <c r="R13" s="89">
        <v>96</v>
      </c>
      <c r="S13" s="88">
        <v>106.1</v>
      </c>
      <c r="T13">
        <v>114</v>
      </c>
      <c r="U13" s="87">
        <v>227.72</v>
      </c>
      <c r="V13" s="11">
        <f>I13*0.0054</f>
        <v>3.4560000000000004</v>
      </c>
      <c r="W13">
        <v>629</v>
      </c>
      <c r="X13" s="87">
        <v>1611</v>
      </c>
      <c r="Y13" s="11"/>
      <c r="Z13" s="11"/>
      <c r="AA13" s="11"/>
      <c r="AB13" s="75"/>
      <c r="AC13" s="11">
        <f>C26/O8</f>
        <v>145.81826923076923</v>
      </c>
      <c r="AD13" s="11">
        <f>I26/O8</f>
        <v>32.512610697115392</v>
      </c>
      <c r="AE13" s="11">
        <f>L26/O8</f>
        <v>0</v>
      </c>
      <c r="AF13" s="11">
        <f>O26/O8</f>
        <v>0.44471153846153844</v>
      </c>
      <c r="AG13" s="11"/>
      <c r="AH13" s="11"/>
      <c r="AI13" s="11"/>
    </row>
    <row r="14" spans="1:35" x14ac:dyDescent="0.2">
      <c r="A14" s="263"/>
      <c r="B14" s="35" t="s">
        <v>7</v>
      </c>
      <c r="C14" s="77">
        <v>28266</v>
      </c>
      <c r="D14" s="26"/>
      <c r="E14" s="87">
        <v>5395.8</v>
      </c>
      <c r="F14" s="54"/>
      <c r="G14" s="22">
        <f t="shared" ref="G14:G24" si="0">SUM(E14,F14)</f>
        <v>5395.8</v>
      </c>
      <c r="H14" s="151"/>
      <c r="I14">
        <v>438</v>
      </c>
      <c r="J14" s="87">
        <v>387.15</v>
      </c>
      <c r="K14" s="151"/>
      <c r="L14" s="30"/>
      <c r="M14" s="23"/>
      <c r="N14" s="168"/>
      <c r="O14" s="86">
        <v>4300</v>
      </c>
      <c r="P14" s="88">
        <v>1841.33</v>
      </c>
      <c r="Q14" s="52"/>
      <c r="R14" s="89">
        <v>0</v>
      </c>
      <c r="S14" s="88">
        <v>0</v>
      </c>
      <c r="T14">
        <v>98</v>
      </c>
      <c r="U14" s="87">
        <v>209.3</v>
      </c>
      <c r="V14" s="11">
        <f t="shared" ref="V14:V24" si="1">I14*0.0054</f>
        <v>2.3652000000000002</v>
      </c>
      <c r="W14">
        <v>967</v>
      </c>
      <c r="X14" s="87">
        <v>2332.3200000000002</v>
      </c>
      <c r="Y14" s="50" t="e">
        <f>E34</f>
        <v>#DIV/0!</v>
      </c>
      <c r="Z14" s="50">
        <f>E35</f>
        <v>42.005168269230772</v>
      </c>
      <c r="AA14" s="51">
        <f>E31/P6</f>
        <v>23.453373084200567</v>
      </c>
      <c r="AB14" s="75" t="e">
        <f>E31/O7</f>
        <v>#DIV/0!</v>
      </c>
      <c r="AC14" s="11"/>
      <c r="AD14" s="11"/>
      <c r="AE14" s="11"/>
      <c r="AF14" s="11"/>
      <c r="AG14" s="11"/>
      <c r="AH14" s="11"/>
      <c r="AI14" s="11"/>
    </row>
    <row r="15" spans="1:35" x14ac:dyDescent="0.2">
      <c r="A15" s="263"/>
      <c r="B15" s="35" t="s">
        <v>8</v>
      </c>
      <c r="C15" s="77">
        <v>27615</v>
      </c>
      <c r="D15" s="26"/>
      <c r="E15" s="87">
        <v>5454.38</v>
      </c>
      <c r="F15" s="54"/>
      <c r="G15" s="22">
        <f t="shared" si="0"/>
        <v>5454.38</v>
      </c>
      <c r="H15" s="151"/>
      <c r="I15">
        <v>321</v>
      </c>
      <c r="J15" s="87">
        <v>292.33999999999997</v>
      </c>
      <c r="K15" s="151"/>
      <c r="L15" s="30"/>
      <c r="M15" s="23"/>
      <c r="N15" s="168"/>
      <c r="O15" s="86">
        <v>4400</v>
      </c>
      <c r="P15" s="88">
        <v>1842.81</v>
      </c>
      <c r="Q15" s="52"/>
      <c r="R15" s="89">
        <v>0</v>
      </c>
      <c r="S15" s="88">
        <v>0</v>
      </c>
      <c r="T15">
        <v>67</v>
      </c>
      <c r="U15" s="87">
        <v>132.04</v>
      </c>
      <c r="V15" s="11">
        <f t="shared" si="1"/>
        <v>1.7334000000000001</v>
      </c>
      <c r="W15">
        <v>731</v>
      </c>
      <c r="X15" s="87">
        <v>1755.25</v>
      </c>
      <c r="Y15" s="11"/>
      <c r="Z15" s="11"/>
      <c r="AA15" s="11"/>
      <c r="AB15" s="75"/>
      <c r="AC15" s="11"/>
      <c r="AD15" s="11"/>
      <c r="AE15" s="11"/>
      <c r="AF15" s="11"/>
      <c r="AG15" s="11"/>
      <c r="AH15" s="11"/>
      <c r="AI15" s="11"/>
    </row>
    <row r="16" spans="1:35" x14ac:dyDescent="0.2">
      <c r="A16" s="263"/>
      <c r="B16" s="35" t="s">
        <v>9</v>
      </c>
      <c r="C16" s="77">
        <v>28418</v>
      </c>
      <c r="D16" s="26"/>
      <c r="E16" s="87">
        <v>5541.96</v>
      </c>
      <c r="F16" s="54"/>
      <c r="G16" s="22">
        <f t="shared" si="0"/>
        <v>5541.96</v>
      </c>
      <c r="H16" s="151"/>
      <c r="I16">
        <v>145</v>
      </c>
      <c r="J16" s="87">
        <v>150.61000000000001</v>
      </c>
      <c r="K16" s="151"/>
      <c r="L16" s="30"/>
      <c r="M16" s="23"/>
      <c r="N16" s="168"/>
      <c r="O16" s="86">
        <v>5500</v>
      </c>
      <c r="P16" s="88">
        <v>1886.91</v>
      </c>
      <c r="Q16" s="52"/>
      <c r="R16" s="89">
        <v>138</v>
      </c>
      <c r="S16" s="88">
        <v>135.94999999999999</v>
      </c>
      <c r="T16">
        <v>64</v>
      </c>
      <c r="U16" s="87">
        <v>138.72</v>
      </c>
      <c r="V16" s="11">
        <f t="shared" si="1"/>
        <v>0.78300000000000003</v>
      </c>
      <c r="W16">
        <v>379</v>
      </c>
      <c r="X16" s="87">
        <v>949.61</v>
      </c>
      <c r="Y16" s="11"/>
      <c r="Z16" s="11"/>
      <c r="AA16" s="11"/>
      <c r="AB16" s="75"/>
      <c r="AC16" s="11"/>
      <c r="AD16" s="11"/>
      <c r="AE16" s="11"/>
      <c r="AF16" s="11"/>
      <c r="AG16" s="11"/>
      <c r="AH16" s="11"/>
      <c r="AI16" s="11"/>
    </row>
    <row r="17" spans="1:35" x14ac:dyDescent="0.2">
      <c r="A17" s="263"/>
      <c r="B17" s="35" t="s">
        <v>10</v>
      </c>
      <c r="C17" s="77">
        <v>25958</v>
      </c>
      <c r="D17" s="26"/>
      <c r="E17" s="87">
        <v>5425.36</v>
      </c>
      <c r="F17" s="54"/>
      <c r="G17" s="22">
        <f t="shared" si="0"/>
        <v>5425.36</v>
      </c>
      <c r="H17" s="151"/>
      <c r="I17">
        <v>13</v>
      </c>
      <c r="J17" s="87">
        <v>43.16</v>
      </c>
      <c r="K17" s="151"/>
      <c r="L17" s="30"/>
      <c r="M17" s="23"/>
      <c r="N17" s="168"/>
      <c r="O17" s="86">
        <v>9100</v>
      </c>
      <c r="P17" s="88">
        <v>2086.77</v>
      </c>
      <c r="Q17" s="52"/>
      <c r="R17" s="133">
        <v>0</v>
      </c>
      <c r="S17" s="132">
        <v>0</v>
      </c>
      <c r="T17">
        <v>101</v>
      </c>
      <c r="U17" s="87">
        <v>227.35</v>
      </c>
      <c r="V17" s="11">
        <f t="shared" si="1"/>
        <v>7.0199999999999999E-2</v>
      </c>
      <c r="W17">
        <v>723</v>
      </c>
      <c r="X17" s="87">
        <v>1915.12</v>
      </c>
      <c r="Y17" s="11"/>
      <c r="Z17" s="11"/>
      <c r="AA17" s="11"/>
      <c r="AB17" s="75"/>
      <c r="AC17" s="11"/>
      <c r="AD17" s="11"/>
      <c r="AE17" s="11"/>
      <c r="AF17" s="11"/>
      <c r="AG17" s="11"/>
      <c r="AH17" s="11"/>
      <c r="AI17" s="11"/>
    </row>
    <row r="18" spans="1:35" x14ac:dyDescent="0.2">
      <c r="A18" s="263"/>
      <c r="B18" s="35" t="s">
        <v>11</v>
      </c>
      <c r="C18" s="77">
        <v>22897</v>
      </c>
      <c r="D18" s="26"/>
      <c r="E18" s="87">
        <v>5127.55</v>
      </c>
      <c r="F18" s="54"/>
      <c r="G18" s="22">
        <f t="shared" si="0"/>
        <v>5127.55</v>
      </c>
      <c r="H18" s="151"/>
      <c r="I18">
        <v>5</v>
      </c>
      <c r="J18" s="87">
        <v>36.479999999999997</v>
      </c>
      <c r="K18" s="151"/>
      <c r="L18" s="30"/>
      <c r="M18" s="23"/>
      <c r="N18" s="168"/>
      <c r="O18" s="86">
        <v>13900</v>
      </c>
      <c r="P18" s="88">
        <v>2049.4</v>
      </c>
      <c r="Q18" s="52"/>
      <c r="R18" s="89">
        <v>0</v>
      </c>
      <c r="S18" s="88">
        <v>0</v>
      </c>
      <c r="T18">
        <v>66</v>
      </c>
      <c r="U18" s="87">
        <v>148.97</v>
      </c>
      <c r="V18" s="11">
        <f t="shared" si="1"/>
        <v>2.7000000000000003E-2</v>
      </c>
      <c r="W18">
        <v>711</v>
      </c>
      <c r="X18" s="87">
        <v>1823.18</v>
      </c>
      <c r="Y18" s="11"/>
      <c r="Z18" s="11"/>
      <c r="AA18" s="11"/>
      <c r="AB18" s="75"/>
      <c r="AC18" s="11"/>
      <c r="AD18" s="11"/>
      <c r="AE18" s="11"/>
      <c r="AF18" s="11"/>
      <c r="AG18" s="11"/>
      <c r="AH18" s="11"/>
      <c r="AI18" s="11"/>
    </row>
    <row r="19" spans="1:35" x14ac:dyDescent="0.2">
      <c r="A19" s="263"/>
      <c r="B19" s="35" t="s">
        <v>12</v>
      </c>
      <c r="C19" s="77">
        <v>21987</v>
      </c>
      <c r="D19" s="26"/>
      <c r="E19" s="87">
        <v>5072.25</v>
      </c>
      <c r="F19" s="54"/>
      <c r="G19" s="22">
        <f t="shared" si="0"/>
        <v>5072.25</v>
      </c>
      <c r="H19" s="151"/>
      <c r="I19">
        <v>5</v>
      </c>
      <c r="J19" s="87">
        <v>33.86</v>
      </c>
      <c r="K19" s="151"/>
      <c r="L19" s="30"/>
      <c r="M19" s="23"/>
      <c r="N19" s="168"/>
      <c r="O19" s="86">
        <v>13600</v>
      </c>
      <c r="P19" s="88">
        <v>1905.64</v>
      </c>
      <c r="Q19" s="52"/>
      <c r="R19" s="89">
        <v>150</v>
      </c>
      <c r="S19" s="88">
        <v>156.15</v>
      </c>
      <c r="T19">
        <v>85</v>
      </c>
      <c r="U19" s="87">
        <v>185.6</v>
      </c>
      <c r="V19" s="11">
        <f t="shared" si="1"/>
        <v>2.7000000000000003E-2</v>
      </c>
      <c r="W19">
        <v>747</v>
      </c>
      <c r="X19" s="87">
        <v>1880.11</v>
      </c>
      <c r="Y19" s="11"/>
      <c r="Z19" s="11"/>
      <c r="AA19" s="11"/>
      <c r="AB19" s="75"/>
      <c r="AC19" s="11"/>
      <c r="AD19" s="11"/>
      <c r="AE19" s="11"/>
      <c r="AF19" s="11"/>
      <c r="AG19" s="11"/>
      <c r="AH19" s="11"/>
      <c r="AI19" s="11"/>
    </row>
    <row r="20" spans="1:35" x14ac:dyDescent="0.2">
      <c r="A20" s="263"/>
      <c r="B20" s="35" t="s">
        <v>13</v>
      </c>
      <c r="C20" s="77">
        <v>21960</v>
      </c>
      <c r="D20" s="26"/>
      <c r="E20" s="87">
        <v>4977.47</v>
      </c>
      <c r="F20" s="54"/>
      <c r="G20" s="22">
        <f t="shared" si="0"/>
        <v>4977.47</v>
      </c>
      <c r="H20" s="151"/>
      <c r="I20">
        <v>8</v>
      </c>
      <c r="J20" s="87">
        <v>36.119999999999997</v>
      </c>
      <c r="K20" s="151"/>
      <c r="L20" s="30"/>
      <c r="M20" s="23"/>
      <c r="N20" s="168"/>
      <c r="O20" s="86">
        <v>7800</v>
      </c>
      <c r="P20" s="88">
        <v>1825.94</v>
      </c>
      <c r="Q20" s="52"/>
      <c r="R20" s="89">
        <v>0</v>
      </c>
      <c r="S20" s="88">
        <v>0</v>
      </c>
      <c r="T20">
        <v>54</v>
      </c>
      <c r="U20" s="87">
        <v>120.65</v>
      </c>
      <c r="V20" s="11">
        <f t="shared" si="1"/>
        <v>4.3200000000000002E-2</v>
      </c>
      <c r="W20">
        <v>711</v>
      </c>
      <c r="X20" s="87">
        <v>1721.48</v>
      </c>
      <c r="Y20" s="11"/>
      <c r="Z20" s="11"/>
      <c r="AA20" s="11"/>
      <c r="AB20" s="75"/>
      <c r="AC20" s="11"/>
      <c r="AD20" s="11"/>
      <c r="AE20" s="11"/>
      <c r="AF20" s="11"/>
      <c r="AG20" s="11"/>
      <c r="AH20" s="11"/>
      <c r="AI20" s="11"/>
    </row>
    <row r="21" spans="1:35" x14ac:dyDescent="0.2">
      <c r="A21" s="263"/>
      <c r="B21" s="35" t="s">
        <v>14</v>
      </c>
      <c r="C21" s="77">
        <v>22433</v>
      </c>
      <c r="D21" s="26"/>
      <c r="E21" s="87">
        <v>4996.8100000000004</v>
      </c>
      <c r="F21" s="54"/>
      <c r="G21" s="22">
        <f t="shared" si="0"/>
        <v>4996.8100000000004</v>
      </c>
      <c r="H21" s="151"/>
      <c r="I21">
        <v>5</v>
      </c>
      <c r="J21" s="87">
        <v>33.85</v>
      </c>
      <c r="K21" s="151"/>
      <c r="L21" s="30"/>
      <c r="M21" s="23"/>
      <c r="N21" s="168"/>
      <c r="O21" s="86">
        <v>6700</v>
      </c>
      <c r="P21" s="88">
        <v>1810.8</v>
      </c>
      <c r="Q21" s="52"/>
      <c r="R21" s="89">
        <v>0</v>
      </c>
      <c r="S21" s="88">
        <v>0</v>
      </c>
      <c r="T21">
        <v>90</v>
      </c>
      <c r="U21" s="87">
        <v>210.55</v>
      </c>
      <c r="V21" s="11">
        <f t="shared" si="1"/>
        <v>2.7000000000000003E-2</v>
      </c>
      <c r="W21">
        <v>878</v>
      </c>
      <c r="X21" s="87">
        <v>2308.33</v>
      </c>
      <c r="Y21" s="11"/>
      <c r="Z21" s="11"/>
      <c r="AA21" s="11"/>
      <c r="AB21" s="75"/>
      <c r="AC21" s="11"/>
      <c r="AD21" s="11"/>
      <c r="AE21" s="11"/>
      <c r="AF21" s="11"/>
      <c r="AG21" s="11"/>
      <c r="AH21" s="11"/>
      <c r="AI21" s="11"/>
    </row>
    <row r="22" spans="1:35" x14ac:dyDescent="0.2">
      <c r="A22" s="263"/>
      <c r="B22" s="35" t="s">
        <v>15</v>
      </c>
      <c r="C22" s="77">
        <v>21800</v>
      </c>
      <c r="D22" s="26"/>
      <c r="E22" s="87">
        <v>4794.38</v>
      </c>
      <c r="F22" s="54"/>
      <c r="G22" s="22">
        <f t="shared" si="0"/>
        <v>4794.38</v>
      </c>
      <c r="H22" s="151"/>
      <c r="I22">
        <v>40</v>
      </c>
      <c r="J22" s="87">
        <v>60.25</v>
      </c>
      <c r="K22" s="151"/>
      <c r="L22" s="30"/>
      <c r="M22" s="23"/>
      <c r="N22" s="168"/>
      <c r="O22" s="86">
        <v>6100</v>
      </c>
      <c r="P22" s="88">
        <v>1802.56</v>
      </c>
      <c r="Q22" s="52"/>
      <c r="R22" s="89">
        <v>135</v>
      </c>
      <c r="S22" s="88">
        <v>141.22</v>
      </c>
      <c r="T22">
        <v>46</v>
      </c>
      <c r="U22" s="87">
        <v>103.15</v>
      </c>
      <c r="V22" s="11">
        <f t="shared" si="1"/>
        <v>0.21600000000000003</v>
      </c>
      <c r="W22">
        <v>634</v>
      </c>
      <c r="X22" s="87">
        <v>1730.84</v>
      </c>
      <c r="Y22" s="11"/>
      <c r="Z22" s="11"/>
      <c r="AA22" s="11"/>
      <c r="AB22" s="75"/>
      <c r="AC22" s="11"/>
      <c r="AD22" s="11"/>
      <c r="AE22" s="11"/>
      <c r="AF22" s="11"/>
      <c r="AG22" s="11"/>
      <c r="AH22" s="11"/>
      <c r="AI22" s="11"/>
    </row>
    <row r="23" spans="1:35" x14ac:dyDescent="0.2">
      <c r="A23" s="263"/>
      <c r="B23" s="35" t="s">
        <v>16</v>
      </c>
      <c r="C23" s="77">
        <v>23271</v>
      </c>
      <c r="D23" s="26"/>
      <c r="E23" s="87">
        <v>5022.6099999999997</v>
      </c>
      <c r="F23" s="54"/>
      <c r="G23" s="22">
        <f t="shared" si="0"/>
        <v>5022.6099999999997</v>
      </c>
      <c r="H23" s="151"/>
      <c r="I23">
        <v>256</v>
      </c>
      <c r="J23" s="87">
        <v>223.15</v>
      </c>
      <c r="K23" s="151"/>
      <c r="L23" s="30"/>
      <c r="M23" s="23"/>
      <c r="N23" s="168"/>
      <c r="O23" s="130">
        <v>4000</v>
      </c>
      <c r="P23" s="132">
        <v>1796.1</v>
      </c>
      <c r="Q23" s="52"/>
      <c r="R23" s="89">
        <v>0</v>
      </c>
      <c r="S23" s="88">
        <v>0</v>
      </c>
      <c r="T23">
        <v>99</v>
      </c>
      <c r="U23" s="87">
        <v>204.18</v>
      </c>
      <c r="V23" s="11">
        <f t="shared" si="1"/>
        <v>1.3824000000000001</v>
      </c>
      <c r="W23" s="77">
        <v>1014</v>
      </c>
      <c r="X23" s="87">
        <v>2527.7399999999998</v>
      </c>
      <c r="Y23" s="11"/>
      <c r="Z23" s="11"/>
      <c r="AA23" s="11"/>
      <c r="AB23" s="75"/>
      <c r="AC23" s="11"/>
      <c r="AD23" s="11"/>
      <c r="AE23" s="11"/>
      <c r="AF23" s="11"/>
      <c r="AG23" s="11"/>
      <c r="AH23" s="11"/>
      <c r="AI23" s="11"/>
    </row>
    <row r="24" spans="1:35" ht="16" thickBot="1" x14ac:dyDescent="0.25">
      <c r="A24" s="263"/>
      <c r="B24" s="48" t="s">
        <v>17</v>
      </c>
      <c r="C24" s="77">
        <v>26885</v>
      </c>
      <c r="D24" s="27"/>
      <c r="E24" s="87">
        <v>5380.89</v>
      </c>
      <c r="F24" s="55"/>
      <c r="G24" s="22">
        <f t="shared" si="0"/>
        <v>5380.89</v>
      </c>
      <c r="H24" s="151"/>
      <c r="I24">
        <v>375</v>
      </c>
      <c r="J24" s="87">
        <v>301.75</v>
      </c>
      <c r="K24" s="151"/>
      <c r="L24" s="31"/>
      <c r="M24" s="24"/>
      <c r="N24" s="168"/>
      <c r="O24" s="131">
        <v>3200</v>
      </c>
      <c r="P24" s="132">
        <v>1701.2</v>
      </c>
      <c r="Q24" s="52"/>
      <c r="R24" s="89">
        <v>0</v>
      </c>
      <c r="S24" s="92"/>
      <c r="T24">
        <v>41</v>
      </c>
      <c r="U24" s="87">
        <v>72.87</v>
      </c>
      <c r="V24" s="11">
        <f t="shared" si="1"/>
        <v>2.0249999999999999</v>
      </c>
      <c r="W24">
        <v>951</v>
      </c>
      <c r="X24" s="87">
        <v>2283.23</v>
      </c>
      <c r="Y24" s="11"/>
      <c r="Z24" s="11"/>
      <c r="AA24" s="11"/>
      <c r="AB24" s="75"/>
      <c r="AC24" s="11"/>
      <c r="AD24" s="11"/>
      <c r="AE24" s="11"/>
      <c r="AF24" s="11"/>
      <c r="AG24" s="11"/>
      <c r="AH24" s="11"/>
      <c r="AI24" s="11"/>
    </row>
    <row r="25" spans="1:35" ht="16" thickBot="1" x14ac:dyDescent="0.25">
      <c r="A25" s="264"/>
      <c r="B25" s="9" t="s">
        <v>18</v>
      </c>
      <c r="C25" s="28">
        <f>SUM(C13,C14,C15,C16,C17,C18,C19,C20,C21,C22,C23,C24)</f>
        <v>303302</v>
      </c>
      <c r="D25" s="28" t="e">
        <f>AVERAGE(D13:D24)</f>
        <v>#DIV/0!</v>
      </c>
      <c r="E25" s="18">
        <f>SUM(E13:E24)</f>
        <v>62868.779999999992</v>
      </c>
      <c r="F25" s="18">
        <f>SUM(F13:F24)</f>
        <v>0</v>
      </c>
      <c r="G25" s="18">
        <f>SUM(G13,G14,G15,G16,G17,G18,G19,G20,G21,G22,G23,G24)</f>
        <v>62868.779999999992</v>
      </c>
      <c r="H25" s="151"/>
      <c r="I25" s="29">
        <f>SUM(I13,I14,I15,I16,I17,I18,I19,I20,I21,I22,I23,I24)</f>
        <v>2251</v>
      </c>
      <c r="J25" s="19">
        <f>SUM(J13,J14,J15,J16,J17,J18,J19,J20,J21,J22,J23,J24)</f>
        <v>2149.54</v>
      </c>
      <c r="K25" s="151"/>
      <c r="L25" s="32">
        <f>SUM(L13,L14,L15,L16,L17,L18,L19,L20,L21,L22,L23,L24)</f>
        <v>0</v>
      </c>
      <c r="M25" s="20">
        <f>SUM(M13,M14,M15,M16,M17,M18,M19,M20,M21,M22,M23,M24)</f>
        <v>0</v>
      </c>
      <c r="N25" s="168"/>
      <c r="O25" s="33">
        <f>SUM(O13,O14,O15,O16,O17,O18,O19,O20,O21,O22,O23,O24)</f>
        <v>82200</v>
      </c>
      <c r="P25" s="25">
        <f>SUM(P13,P14,P15,P16,P17,P18,P19,P20,P21,P22,P23,P24)</f>
        <v>22352.43</v>
      </c>
      <c r="Q25" s="52"/>
      <c r="R25" s="93">
        <f>SUM(R13,R14,R15,R16,R17,R18,R19,R20,R21,R22,R23,R24)</f>
        <v>519</v>
      </c>
      <c r="S25" s="94">
        <f>SUM(S13,S14,S15,S16,S17,S18,S19,S20,S21,S22,S23,S24)</f>
        <v>539.41999999999996</v>
      </c>
      <c r="T25" s="103">
        <f>SUM(T13,T14,T15,T16,T17,T18,T19,T20,T21,T22,T23,T24)</f>
        <v>925</v>
      </c>
      <c r="U25" s="104">
        <f>SUM(U13,U14,U15,U16,U17,U18,U19,U20,U21,U22,U23,U24)</f>
        <v>1981.1</v>
      </c>
      <c r="V25" s="11"/>
      <c r="W25" s="109">
        <f>SUM(W13,W14,W15,W16,W17,W18,W19,W20,W21,W22,W23,W24)</f>
        <v>9075</v>
      </c>
      <c r="X25" s="110">
        <f>SUM(X13,X14,X15,X16,X17,X18,X19,X20,X21,X22,X23,X24)</f>
        <v>22838.209999999995</v>
      </c>
      <c r="Y25" s="11"/>
      <c r="Z25" s="11"/>
      <c r="AA25" s="11"/>
      <c r="AB25" s="75"/>
      <c r="AC25" s="11"/>
      <c r="AD25" s="11"/>
      <c r="AE25" s="11"/>
      <c r="AF25" s="11"/>
      <c r="AG25" s="11"/>
      <c r="AH25" s="11"/>
      <c r="AI25" s="11"/>
    </row>
    <row r="26" spans="1:35" ht="15.75" customHeight="1" thickBot="1" x14ac:dyDescent="0.25">
      <c r="B26" s="43" t="s">
        <v>40</v>
      </c>
      <c r="C26" s="28">
        <f>C25*1</f>
        <v>303302</v>
      </c>
      <c r="D26" s="16"/>
      <c r="E26" s="16"/>
      <c r="F26" s="16"/>
      <c r="G26" s="17"/>
      <c r="H26" s="17"/>
      <c r="I26" s="44">
        <f>I25*30.04275</f>
        <v>67626.230250000008</v>
      </c>
      <c r="J26" s="17"/>
      <c r="K26" s="17"/>
      <c r="L26" s="45">
        <f>L25*40.65</f>
        <v>0</v>
      </c>
      <c r="M26" s="17"/>
      <c r="N26" s="17"/>
      <c r="O26" s="46">
        <f>SUM(T13:T24)</f>
        <v>925</v>
      </c>
      <c r="P26" s="17"/>
      <c r="Q26" s="52"/>
      <c r="R26" s="93">
        <f>SUM(W13:W24)</f>
        <v>9075</v>
      </c>
      <c r="S26" s="98"/>
      <c r="T26" s="96">
        <f>T25*33.44</f>
        <v>30931.999999999996</v>
      </c>
      <c r="U26" s="98"/>
      <c r="V26" s="11"/>
      <c r="W26" s="101">
        <f>W25*37.12</f>
        <v>336864</v>
      </c>
      <c r="X26" s="98"/>
      <c r="Y26" s="11"/>
      <c r="Z26" s="11"/>
      <c r="AA26" s="11"/>
      <c r="AB26" s="75"/>
      <c r="AC26" s="11"/>
      <c r="AD26" s="11"/>
      <c r="AE26" s="11"/>
      <c r="AF26" s="11"/>
      <c r="AG26" s="11"/>
      <c r="AH26" s="11"/>
      <c r="AI26" s="11"/>
    </row>
    <row r="27" spans="1:35" ht="15.75" customHeight="1" thickBot="1" x14ac:dyDescent="0.25">
      <c r="B27" s="36" t="s">
        <v>65</v>
      </c>
      <c r="C27" s="28">
        <f>SUM(C26*0.0008)</f>
        <v>242.64160000000001</v>
      </c>
      <c r="D27" s="210" t="s">
        <v>90</v>
      </c>
      <c r="E27" s="211"/>
      <c r="F27" s="212"/>
      <c r="G27" s="17"/>
      <c r="H27" s="17"/>
      <c r="I27" s="29">
        <f>SUM(I25*0.0054)</f>
        <v>12.1554</v>
      </c>
      <c r="J27" s="17"/>
      <c r="K27" s="17"/>
      <c r="L27" s="32"/>
      <c r="M27" s="17"/>
      <c r="N27" s="17"/>
      <c r="O27" s="33"/>
      <c r="P27" s="17"/>
      <c r="Q27" s="52"/>
      <c r="R27" s="93"/>
      <c r="S27" s="98"/>
      <c r="T27" s="96">
        <f>SUM(T25*0.0089)</f>
        <v>8.2324999999999999</v>
      </c>
      <c r="U27" s="98"/>
      <c r="V27" s="11"/>
      <c r="W27" s="101">
        <f>SUM(W25*0.0102)</f>
        <v>92.565000000000012</v>
      </c>
      <c r="X27" s="98"/>
      <c r="Y27" s="11"/>
      <c r="Z27" s="11"/>
      <c r="AA27" s="11"/>
      <c r="AB27" s="75"/>
      <c r="AC27" s="11"/>
      <c r="AD27" s="11"/>
      <c r="AE27" s="11"/>
      <c r="AF27" s="11"/>
      <c r="AG27" s="11"/>
      <c r="AH27" s="11"/>
      <c r="AI27" s="11"/>
    </row>
    <row r="28" spans="1:35" ht="16" thickBot="1" x14ac:dyDescent="0.25">
      <c r="B28" s="9" t="s">
        <v>63</v>
      </c>
      <c r="C28" s="18">
        <f>G25/P6</f>
        <v>3.9652336802270574</v>
      </c>
      <c r="D28" s="213"/>
      <c r="E28" s="214"/>
      <c r="F28" s="215"/>
      <c r="G28" s="17"/>
      <c r="H28" s="17"/>
      <c r="I28" s="19">
        <f>J25/P6</f>
        <v>0.13557489750867235</v>
      </c>
      <c r="J28" s="17"/>
      <c r="K28" s="17"/>
      <c r="L28" s="20">
        <f>M25/P6</f>
        <v>0</v>
      </c>
      <c r="M28" s="17"/>
      <c r="N28" s="17"/>
      <c r="O28" s="25">
        <f>P25/P6</f>
        <v>1.4098032166508987</v>
      </c>
      <c r="P28" s="17"/>
      <c r="Q28" s="65"/>
      <c r="R28" s="94" t="e">
        <f>S25/S42</f>
        <v>#DIV/0!</v>
      </c>
      <c r="S28" s="99"/>
      <c r="T28" s="97" t="e">
        <f>U25/X42</f>
        <v>#DIV/0!</v>
      </c>
      <c r="U28" s="98"/>
      <c r="V28" s="11"/>
      <c r="W28" s="102" t="e">
        <f>X25/AA42</f>
        <v>#DIV/0!</v>
      </c>
      <c r="X28" s="98"/>
      <c r="Y28" s="11"/>
      <c r="Z28" s="11"/>
      <c r="AA28" s="11"/>
      <c r="AB28" s="75"/>
      <c r="AC28" s="11"/>
      <c r="AD28" s="11"/>
      <c r="AE28" s="11"/>
      <c r="AF28" s="11"/>
      <c r="AG28" s="11"/>
      <c r="AH28" s="11"/>
      <c r="AI28" s="11"/>
    </row>
    <row r="29" spans="1:35" ht="16" thickBot="1" x14ac:dyDescent="0.25">
      <c r="B29" s="9" t="s">
        <v>67</v>
      </c>
      <c r="C29" s="28">
        <f>C26/P6</f>
        <v>19.129738252917061</v>
      </c>
      <c r="D29" s="216"/>
      <c r="E29" s="217"/>
      <c r="F29" s="218"/>
      <c r="G29" s="17"/>
      <c r="H29" s="17"/>
      <c r="I29" s="29">
        <f>I26/P6</f>
        <v>4.2652936140018927</v>
      </c>
      <c r="J29" s="17"/>
      <c r="K29" s="17"/>
      <c r="L29" s="32">
        <f>L26/P6</f>
        <v>0</v>
      </c>
      <c r="M29" s="17"/>
      <c r="N29" s="17"/>
      <c r="O29" s="33">
        <f>O26/P6</f>
        <v>5.8341217281614635E-2</v>
      </c>
      <c r="P29" s="17"/>
      <c r="Q29" s="52"/>
      <c r="R29" s="93" t="e">
        <f>R26/S42</f>
        <v>#DIV/0!</v>
      </c>
      <c r="S29" s="99"/>
      <c r="T29" s="96" t="e">
        <f>T26/X42</f>
        <v>#DIV/0!</v>
      </c>
      <c r="U29" s="98"/>
      <c r="V29" s="11"/>
      <c r="W29" s="101" t="e">
        <f>W26/AA42</f>
        <v>#DIV/0!</v>
      </c>
      <c r="X29" s="98"/>
      <c r="Y29" s="11"/>
      <c r="Z29" s="11"/>
      <c r="AA29" s="11"/>
      <c r="AB29" s="75"/>
      <c r="AC29" s="11"/>
      <c r="AD29" s="11"/>
      <c r="AE29" s="11"/>
      <c r="AF29" s="11"/>
      <c r="AG29" s="11"/>
      <c r="AH29" s="11"/>
      <c r="AI29" s="11"/>
    </row>
    <row r="30" spans="1:35" ht="15" customHeight="1" thickBot="1" x14ac:dyDescent="0.25">
      <c r="A30" s="3"/>
      <c r="B30" s="3"/>
      <c r="C30" s="3"/>
      <c r="D30" s="3"/>
      <c r="E30" s="3"/>
      <c r="F30" s="3"/>
      <c r="G30" s="3"/>
      <c r="H30" s="4"/>
      <c r="I30" s="4"/>
      <c r="Q30" s="52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75"/>
      <c r="AC30" s="11"/>
      <c r="AD30" s="11"/>
      <c r="AE30" s="11"/>
      <c r="AF30" s="11"/>
      <c r="AG30" s="11"/>
      <c r="AH30" s="11"/>
      <c r="AI30" s="11"/>
    </row>
    <row r="31" spans="1:35" ht="15.75" customHeight="1" thickBot="1" x14ac:dyDescent="0.25">
      <c r="A31" s="193" t="s">
        <v>47</v>
      </c>
      <c r="B31" s="194"/>
      <c r="C31" s="194"/>
      <c r="D31" s="195"/>
      <c r="E31" s="249">
        <f>SUM(C26,L26,I26,O26)</f>
        <v>371853.23025000002</v>
      </c>
      <c r="F31" s="250"/>
      <c r="G31" s="251"/>
      <c r="L31" s="171" t="s">
        <v>76</v>
      </c>
      <c r="M31" s="172"/>
      <c r="N31" s="172"/>
      <c r="O31" s="172"/>
      <c r="P31" s="172"/>
      <c r="Q31" s="173"/>
      <c r="R31" s="68"/>
      <c r="S31" s="68"/>
      <c r="T31" s="11"/>
      <c r="U31" s="11"/>
      <c r="V31" s="11"/>
      <c r="W31" s="11"/>
      <c r="X31" s="11"/>
      <c r="Y31" s="11"/>
      <c r="Z31" s="11"/>
      <c r="AA31" s="11"/>
      <c r="AB31" s="75"/>
      <c r="AC31" s="11"/>
      <c r="AD31" s="11"/>
      <c r="AE31" s="11"/>
      <c r="AF31" s="11"/>
      <c r="AG31" s="11"/>
      <c r="AH31" s="11"/>
      <c r="AI31" s="11"/>
    </row>
    <row r="32" spans="1:35" ht="15.75" customHeight="1" thickBot="1" x14ac:dyDescent="0.25">
      <c r="A32" s="193" t="s">
        <v>21</v>
      </c>
      <c r="B32" s="194"/>
      <c r="C32" s="194"/>
      <c r="D32" s="195"/>
      <c r="E32" s="244">
        <f>SUM(G25,M25,J25,P25)</f>
        <v>87370.75</v>
      </c>
      <c r="F32" s="245"/>
      <c r="G32" s="246"/>
      <c r="L32" s="179" t="s">
        <v>79</v>
      </c>
      <c r="M32" s="180"/>
      <c r="N32" s="181"/>
      <c r="O32" s="162" t="s">
        <v>77</v>
      </c>
      <c r="P32" s="163"/>
      <c r="Q32" s="164"/>
      <c r="R32" s="69"/>
      <c r="S32" s="69"/>
      <c r="T32" s="11"/>
      <c r="U32" s="11"/>
      <c r="V32" s="11"/>
      <c r="W32" s="11"/>
      <c r="X32" s="11"/>
      <c r="Y32" s="11"/>
      <c r="Z32" s="11"/>
      <c r="AA32" s="11"/>
      <c r="AB32" s="75"/>
      <c r="AC32" s="11"/>
      <c r="AD32" s="11"/>
      <c r="AE32" s="11"/>
      <c r="AF32" s="11"/>
      <c r="AG32" s="11"/>
      <c r="AH32" s="11"/>
      <c r="AI32" s="11"/>
    </row>
    <row r="33" spans="1:35" ht="15.75" customHeight="1" thickBot="1" x14ac:dyDescent="0.25">
      <c r="A33" s="196" t="s">
        <v>49</v>
      </c>
      <c r="B33" s="197"/>
      <c r="C33" s="197"/>
      <c r="D33" s="195"/>
      <c r="E33" s="204">
        <f>SUM(C27,I27,L27,O27,T27,W27)</f>
        <v>355.59450000000004</v>
      </c>
      <c r="F33" s="205"/>
      <c r="G33" s="206"/>
      <c r="L33" s="153"/>
      <c r="M33" s="154"/>
      <c r="N33" s="155"/>
      <c r="O33" s="153"/>
      <c r="P33" s="154"/>
      <c r="Q33" s="155"/>
      <c r="R33" s="70"/>
      <c r="S33" s="70"/>
      <c r="T33" s="11"/>
      <c r="U33" s="11"/>
      <c r="V33" s="11"/>
      <c r="W33" s="11"/>
      <c r="X33" s="11"/>
      <c r="Y33" s="11"/>
      <c r="Z33" s="11"/>
      <c r="AA33" s="11"/>
      <c r="AB33" s="75"/>
      <c r="AC33" s="11"/>
      <c r="AD33" s="11"/>
      <c r="AE33" s="11"/>
      <c r="AF33" s="11"/>
      <c r="AG33" s="11"/>
      <c r="AH33" s="11"/>
      <c r="AI33" s="11"/>
    </row>
    <row r="34" spans="1:35" ht="15.75" customHeight="1" thickBot="1" x14ac:dyDescent="0.25">
      <c r="A34" s="241" t="s">
        <v>80</v>
      </c>
      <c r="B34" s="242"/>
      <c r="C34" s="242"/>
      <c r="D34" s="243"/>
      <c r="E34" s="198" t="e">
        <f>E32/O7</f>
        <v>#DIV/0!</v>
      </c>
      <c r="F34" s="185"/>
      <c r="G34" s="186"/>
      <c r="L34" s="156"/>
      <c r="M34" s="157"/>
      <c r="N34" s="158"/>
      <c r="O34" s="156"/>
      <c r="P34" s="157"/>
      <c r="Q34" s="158"/>
      <c r="R34" s="70"/>
      <c r="S34" s="70"/>
      <c r="T34" s="11"/>
      <c r="U34" s="11"/>
      <c r="V34" s="11"/>
      <c r="W34" s="11"/>
      <c r="X34" s="11"/>
      <c r="Y34" s="11"/>
      <c r="Z34" s="11"/>
      <c r="AA34" s="11"/>
      <c r="AB34" s="75"/>
      <c r="AC34" s="11"/>
      <c r="AD34" s="11"/>
      <c r="AE34" s="11"/>
      <c r="AF34" s="11"/>
      <c r="AG34" s="11"/>
      <c r="AH34" s="11"/>
      <c r="AI34" s="11"/>
    </row>
    <row r="35" spans="1:35" ht="15.75" customHeight="1" thickBot="1" x14ac:dyDescent="0.25">
      <c r="A35" s="196" t="s">
        <v>81</v>
      </c>
      <c r="B35" s="197"/>
      <c r="C35" s="197"/>
      <c r="D35" s="195"/>
      <c r="E35" s="198">
        <f>E32/O8</f>
        <v>42.005168269230772</v>
      </c>
      <c r="F35" s="185"/>
      <c r="G35" s="186"/>
      <c r="L35" s="156"/>
      <c r="M35" s="157"/>
      <c r="N35" s="158"/>
      <c r="O35" s="156"/>
      <c r="P35" s="157"/>
      <c r="Q35" s="158"/>
      <c r="R35" s="70"/>
      <c r="S35" s="70"/>
      <c r="T35" s="11"/>
      <c r="U35" s="11"/>
      <c r="V35" s="11"/>
      <c r="W35" s="11"/>
      <c r="X35" s="11"/>
      <c r="Y35" s="11"/>
      <c r="Z35" s="11"/>
      <c r="AA35" s="11"/>
      <c r="AB35" s="75"/>
      <c r="AC35" s="11"/>
      <c r="AD35" s="11"/>
      <c r="AE35" s="11"/>
      <c r="AF35" s="11"/>
      <c r="AG35" s="11"/>
      <c r="AH35" s="11"/>
      <c r="AI35" s="11"/>
    </row>
    <row r="36" spans="1:35" ht="15.75" customHeight="1" thickBot="1" x14ac:dyDescent="0.25">
      <c r="A36" s="58"/>
      <c r="B36" s="58"/>
      <c r="C36" s="58"/>
      <c r="D36" s="57"/>
      <c r="E36" s="62"/>
      <c r="F36" s="63"/>
      <c r="G36" s="63"/>
      <c r="L36" s="159"/>
      <c r="M36" s="160"/>
      <c r="N36" s="161"/>
      <c r="O36" s="159"/>
      <c r="P36" s="160"/>
      <c r="Q36" s="161"/>
      <c r="R36" s="70"/>
      <c r="S36" s="70"/>
      <c r="T36" s="11"/>
      <c r="U36" s="11"/>
      <c r="V36" s="11"/>
      <c r="W36" s="11"/>
      <c r="X36" s="11"/>
      <c r="Y36" s="11"/>
      <c r="Z36" s="11"/>
      <c r="AA36" s="11"/>
      <c r="AB36" s="75"/>
      <c r="AC36" s="11"/>
      <c r="AD36" s="11"/>
      <c r="AE36" s="11"/>
      <c r="AF36" s="11"/>
      <c r="AG36" s="11"/>
      <c r="AH36" s="11"/>
      <c r="AI36" s="11"/>
    </row>
    <row r="37" spans="1:35" ht="16.5" customHeight="1" thickBot="1" x14ac:dyDescent="0.25">
      <c r="A37" s="207" t="s">
        <v>20</v>
      </c>
      <c r="B37" s="208"/>
      <c r="C37" s="208"/>
      <c r="D37" s="208"/>
      <c r="E37" s="208"/>
      <c r="F37" s="208"/>
      <c r="G37" s="208"/>
      <c r="H37" s="208"/>
      <c r="I37" s="208"/>
      <c r="J37" s="209"/>
      <c r="K37" s="10"/>
      <c r="L37" s="59"/>
      <c r="M37" s="59"/>
      <c r="N37" s="59"/>
      <c r="O37" s="60"/>
      <c r="P37" s="60"/>
      <c r="Q37" s="61"/>
      <c r="R37" s="67"/>
      <c r="S37" s="67"/>
      <c r="T37" s="11"/>
      <c r="U37" s="11"/>
      <c r="V37" s="11"/>
      <c r="W37" s="11"/>
      <c r="X37" s="11"/>
      <c r="Y37" s="11"/>
      <c r="Z37" s="11"/>
      <c r="AA37" s="11"/>
      <c r="AB37" s="75"/>
      <c r="AC37" s="11"/>
      <c r="AD37" s="11"/>
      <c r="AE37" s="11"/>
      <c r="AF37" s="11"/>
      <c r="AG37" s="11"/>
      <c r="AH37" s="11"/>
      <c r="AI37" s="11"/>
    </row>
    <row r="38" spans="1:35" ht="16.5" customHeight="1" x14ac:dyDescent="0.2">
      <c r="A38" s="239" t="s">
        <v>75</v>
      </c>
      <c r="B38" s="240"/>
      <c r="C38" s="236" t="s">
        <v>83</v>
      </c>
      <c r="D38" s="237"/>
      <c r="E38" s="237"/>
      <c r="F38" s="237"/>
      <c r="G38" s="238"/>
      <c r="H38" s="236" t="s">
        <v>78</v>
      </c>
      <c r="I38" s="266"/>
      <c r="J38" s="267"/>
      <c r="K38" s="10"/>
      <c r="L38" s="59"/>
      <c r="M38" s="64"/>
      <c r="N38" s="59"/>
      <c r="O38" s="60"/>
      <c r="P38" s="60"/>
      <c r="Q38" s="61"/>
      <c r="R38" s="67"/>
      <c r="S38" s="67"/>
      <c r="T38" s="11"/>
      <c r="U38" s="11"/>
      <c r="V38" s="11"/>
      <c r="W38" s="11"/>
      <c r="X38" s="11"/>
      <c r="Y38" s="11"/>
      <c r="Z38" s="11"/>
      <c r="AA38" s="11"/>
      <c r="AB38" s="75"/>
      <c r="AC38" s="11"/>
      <c r="AD38" s="11"/>
      <c r="AE38" s="11"/>
      <c r="AF38" s="11"/>
      <c r="AG38" s="11"/>
      <c r="AH38" s="11"/>
      <c r="AI38" s="11"/>
    </row>
    <row r="39" spans="1:35" ht="15.75" customHeight="1" x14ac:dyDescent="0.2">
      <c r="A39" s="144" t="s">
        <v>23</v>
      </c>
      <c r="B39" s="145"/>
      <c r="C39" s="140" t="s">
        <v>41</v>
      </c>
      <c r="D39" s="140"/>
      <c r="E39" s="140"/>
      <c r="F39" s="140"/>
      <c r="G39" s="140"/>
      <c r="H39" s="140" t="s">
        <v>48</v>
      </c>
      <c r="I39" s="140"/>
      <c r="J39" s="152"/>
      <c r="K39" s="10"/>
      <c r="L39" s="59"/>
      <c r="M39" s="59"/>
      <c r="N39" s="59"/>
      <c r="O39" s="60"/>
      <c r="P39" s="60"/>
      <c r="Q39" s="61"/>
      <c r="R39" s="67"/>
      <c r="S39" s="67"/>
      <c r="T39" s="11"/>
      <c r="U39" s="11"/>
      <c r="V39" s="11"/>
      <c r="W39" s="11"/>
      <c r="X39" s="11"/>
      <c r="Y39" s="11"/>
      <c r="Z39" s="11"/>
      <c r="AA39" s="11"/>
      <c r="AB39" s="75"/>
      <c r="AC39" s="11"/>
      <c r="AD39" s="11"/>
      <c r="AE39" s="11"/>
      <c r="AF39" s="11"/>
      <c r="AG39" s="11"/>
      <c r="AH39" s="11"/>
      <c r="AI39" s="11"/>
    </row>
    <row r="40" spans="1:35" ht="15" customHeight="1" x14ac:dyDescent="0.2">
      <c r="A40" s="144" t="s">
        <v>24</v>
      </c>
      <c r="B40" s="145"/>
      <c r="C40" s="199" t="s">
        <v>42</v>
      </c>
      <c r="D40" s="200"/>
      <c r="E40" s="200"/>
      <c r="F40" s="200"/>
      <c r="G40" s="201"/>
      <c r="H40" s="140" t="s">
        <v>50</v>
      </c>
      <c r="I40" s="140"/>
      <c r="J40" s="152"/>
      <c r="K40" s="10"/>
      <c r="L40" s="10"/>
      <c r="M40" s="10"/>
      <c r="N40" s="10"/>
      <c r="O40" s="10"/>
      <c r="P40" s="10"/>
      <c r="Q40" s="52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75"/>
      <c r="AC40" s="11"/>
      <c r="AD40" s="11"/>
      <c r="AE40" s="11"/>
      <c r="AF40" s="11"/>
      <c r="AG40" s="11"/>
      <c r="AH40" s="11"/>
      <c r="AI40" s="11"/>
    </row>
    <row r="41" spans="1:35" ht="15" customHeight="1" x14ac:dyDescent="0.2">
      <c r="A41" s="144" t="s">
        <v>25</v>
      </c>
      <c r="B41" s="145"/>
      <c r="C41" s="140" t="s">
        <v>44</v>
      </c>
      <c r="D41" s="140"/>
      <c r="E41" s="140"/>
      <c r="F41" s="140"/>
      <c r="G41" s="140"/>
      <c r="H41" s="140" t="s">
        <v>51</v>
      </c>
      <c r="I41" s="140"/>
      <c r="J41" s="152"/>
      <c r="K41" s="7"/>
      <c r="L41" s="7"/>
      <c r="M41" s="7"/>
      <c r="N41" s="7"/>
      <c r="O41" s="7"/>
      <c r="Q41" s="5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75"/>
      <c r="AC41" s="11"/>
      <c r="AD41" s="11"/>
      <c r="AE41" s="11"/>
      <c r="AF41" s="11"/>
      <c r="AG41" s="11"/>
      <c r="AH41" s="11"/>
      <c r="AI41" s="11"/>
    </row>
    <row r="42" spans="1:35" ht="15" customHeight="1" x14ac:dyDescent="0.2">
      <c r="A42" s="144" t="s">
        <v>28</v>
      </c>
      <c r="B42" s="145"/>
      <c r="C42" s="140" t="s">
        <v>43</v>
      </c>
      <c r="D42" s="140"/>
      <c r="E42" s="140"/>
      <c r="F42" s="140"/>
      <c r="G42" s="140"/>
      <c r="H42" s="140" t="s">
        <v>52</v>
      </c>
      <c r="I42" s="140"/>
      <c r="J42" s="152"/>
      <c r="K42" s="7"/>
      <c r="L42" s="7"/>
      <c r="M42" s="7"/>
      <c r="N42" s="7"/>
      <c r="O42" s="7"/>
      <c r="Q42" s="5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75"/>
      <c r="AC42" s="11"/>
      <c r="AD42" s="11"/>
      <c r="AE42" s="11"/>
      <c r="AF42" s="11"/>
      <c r="AG42" s="11"/>
      <c r="AH42" s="11"/>
      <c r="AI42" s="11"/>
    </row>
    <row r="43" spans="1:35" ht="15" customHeight="1" x14ac:dyDescent="0.2">
      <c r="A43" s="144" t="s">
        <v>27</v>
      </c>
      <c r="B43" s="145"/>
      <c r="C43" s="140" t="s">
        <v>45</v>
      </c>
      <c r="D43" s="140"/>
      <c r="E43" s="140"/>
      <c r="F43" s="140"/>
      <c r="G43" s="140"/>
      <c r="H43" s="140" t="s">
        <v>54</v>
      </c>
      <c r="I43" s="140"/>
      <c r="J43" s="152"/>
      <c r="K43" s="7"/>
      <c r="L43" s="7"/>
      <c r="M43" s="7"/>
      <c r="N43" s="7"/>
      <c r="O43" s="7"/>
      <c r="Q43" s="52"/>
      <c r="R43" s="11"/>
      <c r="S43" s="50"/>
      <c r="T43" s="11"/>
      <c r="U43" s="11"/>
      <c r="V43" s="11"/>
      <c r="W43" s="11"/>
      <c r="X43" s="11"/>
      <c r="Y43" s="11"/>
      <c r="Z43" s="11"/>
      <c r="AA43" s="11"/>
      <c r="AB43" s="75"/>
      <c r="AC43" s="11"/>
      <c r="AD43" s="11"/>
      <c r="AE43" s="11"/>
      <c r="AF43" s="11"/>
      <c r="AG43" s="11"/>
      <c r="AH43" s="11"/>
      <c r="AI43" s="11"/>
    </row>
    <row r="44" spans="1:35" ht="15.75" customHeight="1" x14ac:dyDescent="0.2">
      <c r="A44" s="144" t="s">
        <v>26</v>
      </c>
      <c r="B44" s="145"/>
      <c r="C44" s="140" t="s">
        <v>46</v>
      </c>
      <c r="D44" s="140"/>
      <c r="E44" s="140"/>
      <c r="F44" s="140"/>
      <c r="G44" s="140"/>
      <c r="H44" s="140" t="s">
        <v>55</v>
      </c>
      <c r="I44" s="140"/>
      <c r="J44" s="152"/>
      <c r="K44" s="7"/>
      <c r="L44" s="7"/>
      <c r="M44" s="7"/>
      <c r="N44" s="7"/>
      <c r="O44" s="7"/>
      <c r="Q44" s="52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75"/>
      <c r="AC44" s="11"/>
      <c r="AD44" s="11"/>
      <c r="AE44" s="11"/>
      <c r="AF44" s="11"/>
      <c r="AG44" s="11"/>
      <c r="AH44" s="11"/>
      <c r="AI44" s="11"/>
    </row>
    <row r="45" spans="1:35" ht="15.75" customHeight="1" thickBot="1" x14ac:dyDescent="0.25">
      <c r="A45" s="146" t="s">
        <v>53</v>
      </c>
      <c r="B45" s="147"/>
      <c r="C45" s="8"/>
      <c r="D45" s="8"/>
      <c r="E45" s="8"/>
      <c r="F45" s="8"/>
      <c r="G45" s="8"/>
      <c r="H45" s="182" t="s">
        <v>101</v>
      </c>
      <c r="I45" s="182"/>
      <c r="J45" s="183"/>
      <c r="K45" s="10"/>
      <c r="L45" s="10"/>
      <c r="M45" s="10"/>
      <c r="N45" s="10"/>
      <c r="O45" s="10"/>
      <c r="P45" s="10"/>
      <c r="Q45" s="52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75"/>
      <c r="AC45" s="11"/>
      <c r="AD45" s="11"/>
      <c r="AE45" s="11"/>
      <c r="AF45" s="11"/>
      <c r="AG45" s="11"/>
      <c r="AH45" s="11"/>
      <c r="AI45" s="11"/>
    </row>
    <row r="46" spans="1:35" ht="15.75" customHeight="1" x14ac:dyDescent="0.2">
      <c r="A46" s="37"/>
      <c r="B46" s="37"/>
      <c r="C46" s="39"/>
      <c r="D46" s="39"/>
      <c r="E46" s="39"/>
      <c r="F46" s="39"/>
      <c r="G46" s="39"/>
      <c r="H46" s="40"/>
      <c r="I46" s="40"/>
      <c r="J46" s="40"/>
      <c r="K46" s="10"/>
      <c r="L46" s="10"/>
      <c r="M46" s="10"/>
      <c r="N46" s="10"/>
      <c r="O46" s="10"/>
      <c r="P46" s="10"/>
      <c r="Q46" s="52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75"/>
      <c r="AC46" s="11"/>
      <c r="AD46" s="11"/>
      <c r="AE46" s="11"/>
      <c r="AF46" s="11"/>
      <c r="AG46" s="11"/>
      <c r="AH46" s="11"/>
      <c r="AI46" s="11"/>
    </row>
    <row r="47" spans="1:35" ht="15" customHeight="1" x14ac:dyDescent="0.2">
      <c r="B47" s="234" t="s">
        <v>61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52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75"/>
      <c r="AC47" s="11"/>
      <c r="AD47" s="11"/>
      <c r="AE47" s="11"/>
      <c r="AF47" s="11"/>
      <c r="AG47" s="11"/>
      <c r="AH47" s="11"/>
      <c r="AI47" s="11"/>
    </row>
    <row r="48" spans="1:35" ht="15" customHeight="1" thickBot="1" x14ac:dyDescent="0.25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52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75"/>
      <c r="AC48" s="11"/>
      <c r="AD48" s="11"/>
      <c r="AE48" s="11"/>
      <c r="AF48" s="11"/>
      <c r="AG48" s="11"/>
      <c r="AH48" s="11"/>
      <c r="AI48" s="11"/>
    </row>
    <row r="49" spans="1:35" ht="30" customHeight="1" thickTop="1" x14ac:dyDescent="0.2">
      <c r="A49" s="254">
        <v>2019</v>
      </c>
      <c r="B49" s="202"/>
      <c r="C49" s="255" t="s">
        <v>0</v>
      </c>
      <c r="D49" s="256"/>
      <c r="E49" s="256"/>
      <c r="F49" s="256"/>
      <c r="G49" s="257"/>
      <c r="H49" s="191"/>
      <c r="I49" s="252" t="s">
        <v>2</v>
      </c>
      <c r="J49" s="253"/>
      <c r="K49" s="191"/>
      <c r="L49" s="232" t="s">
        <v>22</v>
      </c>
      <c r="M49" s="233"/>
      <c r="N49" s="169"/>
      <c r="O49" s="247" t="s">
        <v>95</v>
      </c>
      <c r="P49" s="248"/>
      <c r="Q49" s="52"/>
      <c r="R49" s="260" t="s">
        <v>98</v>
      </c>
      <c r="S49" s="260"/>
      <c r="T49" s="11" t="s">
        <v>39</v>
      </c>
      <c r="U49" s="258" t="s">
        <v>96</v>
      </c>
      <c r="V49" s="258"/>
      <c r="W49" s="11" t="s">
        <v>22</v>
      </c>
      <c r="X49" s="259" t="s">
        <v>97</v>
      </c>
      <c r="Y49" s="259"/>
      <c r="Z49" s="11"/>
      <c r="AA49" s="11"/>
      <c r="AB49" s="75"/>
      <c r="AC49" s="11"/>
      <c r="AD49" s="11"/>
      <c r="AE49" s="11"/>
      <c r="AF49" s="11"/>
      <c r="AG49" s="11"/>
      <c r="AH49" s="11"/>
      <c r="AI49" s="11"/>
    </row>
    <row r="50" spans="1:35" ht="48" x14ac:dyDescent="0.2">
      <c r="A50" s="254"/>
      <c r="B50" s="203"/>
      <c r="C50" s="12" t="s">
        <v>3</v>
      </c>
      <c r="D50" s="12" t="s">
        <v>59</v>
      </c>
      <c r="E50" s="12" t="s">
        <v>89</v>
      </c>
      <c r="F50" s="53" t="s">
        <v>88</v>
      </c>
      <c r="G50" s="12" t="s">
        <v>60</v>
      </c>
      <c r="H50" s="191"/>
      <c r="I50" s="13" t="s">
        <v>19</v>
      </c>
      <c r="J50" s="13" t="s">
        <v>60</v>
      </c>
      <c r="K50" s="191"/>
      <c r="L50" s="14" t="s">
        <v>4</v>
      </c>
      <c r="M50" s="14" t="s">
        <v>60</v>
      </c>
      <c r="N50" s="168"/>
      <c r="O50" s="15" t="s">
        <v>99</v>
      </c>
      <c r="P50" s="21" t="s">
        <v>60</v>
      </c>
      <c r="Q50" s="52"/>
      <c r="R50" s="90" t="s">
        <v>99</v>
      </c>
      <c r="S50" s="90" t="s">
        <v>60</v>
      </c>
      <c r="T50" s="11" t="s">
        <v>3</v>
      </c>
      <c r="U50" s="95" t="s">
        <v>4</v>
      </c>
      <c r="V50" s="95" t="s">
        <v>60</v>
      </c>
      <c r="W50" s="11" t="s">
        <v>56</v>
      </c>
      <c r="X50" s="100" t="s">
        <v>4</v>
      </c>
      <c r="Y50" s="100" t="s">
        <v>60</v>
      </c>
      <c r="Z50" s="11" t="s">
        <v>70</v>
      </c>
      <c r="AA50" s="11" t="s">
        <v>72</v>
      </c>
      <c r="AB50" s="75" t="s">
        <v>82</v>
      </c>
      <c r="AC50" s="82" t="s">
        <v>91</v>
      </c>
      <c r="AD50" s="11" t="s">
        <v>92</v>
      </c>
      <c r="AE50" s="11" t="s">
        <v>93</v>
      </c>
      <c r="AF50" s="11" t="s">
        <v>94</v>
      </c>
      <c r="AG50" s="11"/>
      <c r="AH50" s="11"/>
      <c r="AI50" s="11"/>
    </row>
    <row r="51" spans="1:35" x14ac:dyDescent="0.2">
      <c r="A51" s="254"/>
      <c r="B51" s="1" t="s">
        <v>29</v>
      </c>
      <c r="C51" s="121">
        <v>31806</v>
      </c>
      <c r="D51" s="122"/>
      <c r="E51" s="123"/>
      <c r="F51" s="123"/>
      <c r="G51" s="124">
        <v>5881.97</v>
      </c>
      <c r="H51" s="191"/>
      <c r="I51" s="116">
        <v>424</v>
      </c>
      <c r="J51" s="117">
        <v>338.94</v>
      </c>
      <c r="K51" s="191"/>
      <c r="L51" s="30"/>
      <c r="M51" s="23"/>
      <c r="N51" s="168"/>
      <c r="O51" s="128">
        <v>2896.54</v>
      </c>
      <c r="P51" s="127">
        <v>113</v>
      </c>
      <c r="Q51" s="52"/>
      <c r="R51" s="129">
        <v>2896.54</v>
      </c>
      <c r="S51" s="91"/>
      <c r="T51" s="11">
        <f>O51*L71</f>
        <v>0</v>
      </c>
      <c r="U51" s="105">
        <v>122</v>
      </c>
      <c r="V51" s="106">
        <v>198.79</v>
      </c>
      <c r="W51" s="11">
        <f>L51*0.0101</f>
        <v>0</v>
      </c>
      <c r="X51" s="111">
        <v>1454</v>
      </c>
      <c r="Y51" s="112">
        <v>3328.16</v>
      </c>
      <c r="Z51" s="50" t="e">
        <f>E73</f>
        <v>#DIV/0!</v>
      </c>
      <c r="AA51" s="51" t="e">
        <f>E69/P80</f>
        <v>#DIV/0!</v>
      </c>
      <c r="AB51" s="75" t="e">
        <f>E69/P81</f>
        <v>#DIV/0!</v>
      </c>
      <c r="AC51" s="11" t="e">
        <f>C64/P82</f>
        <v>#DIV/0!</v>
      </c>
      <c r="AD51" s="11" t="e">
        <f>I64/P82</f>
        <v>#DIV/0!</v>
      </c>
      <c r="AE51" s="11" t="e">
        <f>L64/P82</f>
        <v>#DIV/0!</v>
      </c>
      <c r="AF51" s="11" t="e">
        <f>O64/P82</f>
        <v>#DIV/0!</v>
      </c>
      <c r="AG51" s="11"/>
      <c r="AH51" s="11"/>
      <c r="AI51" s="11"/>
    </row>
    <row r="52" spans="1:35" x14ac:dyDescent="0.2">
      <c r="A52" s="254"/>
      <c r="B52" s="1" t="s">
        <v>30</v>
      </c>
      <c r="C52" s="121">
        <v>32529</v>
      </c>
      <c r="D52" s="122"/>
      <c r="E52" s="123"/>
      <c r="F52" s="123"/>
      <c r="G52" s="124">
        <v>5963.26</v>
      </c>
      <c r="H52" s="191"/>
      <c r="I52" s="116">
        <v>521</v>
      </c>
      <c r="J52" s="117">
        <v>409.47</v>
      </c>
      <c r="K52" s="191"/>
      <c r="L52" s="30"/>
      <c r="M52" s="23"/>
      <c r="N52" s="168"/>
      <c r="O52" s="128">
        <v>5526.73</v>
      </c>
      <c r="P52" s="127">
        <v>242</v>
      </c>
      <c r="Q52" s="52"/>
      <c r="R52" s="129">
        <v>5526.73</v>
      </c>
      <c r="S52" s="91"/>
      <c r="T52" s="11">
        <f>O52*L71</f>
        <v>0</v>
      </c>
      <c r="U52" s="105">
        <v>41</v>
      </c>
      <c r="V52" s="106">
        <v>72.87</v>
      </c>
      <c r="W52" s="11">
        <f t="shared" ref="W52:W62" si="2">L52*0.0101</f>
        <v>0</v>
      </c>
      <c r="X52" s="113">
        <v>400</v>
      </c>
      <c r="Y52" s="112">
        <v>956.84</v>
      </c>
      <c r="Z52" s="11"/>
      <c r="AA52" s="11"/>
      <c r="AB52" s="75"/>
      <c r="AC52" s="11"/>
      <c r="AD52" s="11"/>
      <c r="AE52" s="11"/>
      <c r="AF52" s="11"/>
      <c r="AG52" s="11"/>
      <c r="AH52" s="11"/>
      <c r="AI52" s="11"/>
    </row>
    <row r="53" spans="1:35" x14ac:dyDescent="0.2">
      <c r="A53" s="254"/>
      <c r="B53" s="1" t="s">
        <v>8</v>
      </c>
      <c r="C53" s="121">
        <v>26391</v>
      </c>
      <c r="D53" s="122"/>
      <c r="E53" s="123"/>
      <c r="F53" s="123"/>
      <c r="G53" s="124">
        <v>5390.85</v>
      </c>
      <c r="H53" s="191"/>
      <c r="I53" s="116">
        <v>324</v>
      </c>
      <c r="J53" s="117">
        <v>273.66000000000003</v>
      </c>
      <c r="K53" s="191"/>
      <c r="L53" s="30"/>
      <c r="M53" s="23"/>
      <c r="N53" s="168"/>
      <c r="O53" s="128">
        <v>6327.53</v>
      </c>
      <c r="P53" s="127">
        <v>175</v>
      </c>
      <c r="Q53" s="52"/>
      <c r="R53" s="129">
        <v>6327.53</v>
      </c>
      <c r="S53" s="91"/>
      <c r="T53" s="11">
        <f>O53*L71</f>
        <v>0</v>
      </c>
      <c r="U53" s="105">
        <v>90</v>
      </c>
      <c r="V53" s="106">
        <v>170.09</v>
      </c>
      <c r="W53" s="11">
        <f t="shared" si="2"/>
        <v>0</v>
      </c>
      <c r="X53" s="113">
        <v>786</v>
      </c>
      <c r="Y53" s="112">
        <v>1936.73</v>
      </c>
      <c r="Z53" s="11"/>
      <c r="AA53" s="11"/>
      <c r="AB53" s="75"/>
      <c r="AC53" s="11"/>
      <c r="AD53" s="11"/>
      <c r="AE53" s="11"/>
      <c r="AF53" s="11"/>
      <c r="AG53" s="11"/>
      <c r="AH53" s="11"/>
      <c r="AI53" s="11"/>
    </row>
    <row r="54" spans="1:35" x14ac:dyDescent="0.2">
      <c r="A54" s="254"/>
      <c r="B54" s="1" t="s">
        <v>9</v>
      </c>
      <c r="C54" s="121">
        <v>24999</v>
      </c>
      <c r="D54" s="122"/>
      <c r="E54" s="123"/>
      <c r="F54" s="125"/>
      <c r="G54" s="124">
        <v>5273.67</v>
      </c>
      <c r="H54" s="191"/>
      <c r="I54" s="116">
        <v>87</v>
      </c>
      <c r="J54" s="117">
        <v>96.03</v>
      </c>
      <c r="K54" s="191"/>
      <c r="L54" s="30"/>
      <c r="M54" s="23"/>
      <c r="N54" s="168"/>
      <c r="O54" s="128">
        <v>10262.89</v>
      </c>
      <c r="P54" s="127">
        <v>333</v>
      </c>
      <c r="Q54" s="52"/>
      <c r="R54" s="129">
        <v>10262.89</v>
      </c>
      <c r="S54" s="91"/>
      <c r="T54" s="11">
        <f>O54*L71</f>
        <v>0</v>
      </c>
      <c r="U54" s="105">
        <v>71</v>
      </c>
      <c r="V54" s="106">
        <v>152.02000000000001</v>
      </c>
      <c r="W54" s="11">
        <f t="shared" si="2"/>
        <v>0</v>
      </c>
      <c r="X54" s="113">
        <v>471</v>
      </c>
      <c r="Y54" s="112">
        <v>1174.6500000000001</v>
      </c>
      <c r="Z54" s="11"/>
      <c r="AA54" s="11"/>
      <c r="AB54" s="75"/>
      <c r="AC54" s="11"/>
      <c r="AD54" s="11"/>
      <c r="AE54" s="11"/>
      <c r="AF54" s="11"/>
      <c r="AG54" s="11"/>
      <c r="AH54" s="11"/>
      <c r="AI54" s="11"/>
    </row>
    <row r="55" spans="1:35" x14ac:dyDescent="0.2">
      <c r="A55" s="254"/>
      <c r="B55" s="1" t="s">
        <v>10</v>
      </c>
      <c r="C55" s="121">
        <v>22741</v>
      </c>
      <c r="D55" s="122"/>
      <c r="E55" s="123"/>
      <c r="F55" s="125"/>
      <c r="G55" s="124">
        <v>5087.8100000000004</v>
      </c>
      <c r="H55" s="191"/>
      <c r="I55" s="116">
        <v>26</v>
      </c>
      <c r="J55" s="117">
        <v>50.19</v>
      </c>
      <c r="K55" s="191"/>
      <c r="L55" s="30"/>
      <c r="M55" s="23"/>
      <c r="N55" s="168"/>
      <c r="O55" s="128">
        <v>14932.66</v>
      </c>
      <c r="P55" s="127">
        <v>466</v>
      </c>
      <c r="Q55" s="52"/>
      <c r="R55" s="129">
        <v>14932.66</v>
      </c>
      <c r="S55" s="91"/>
      <c r="T55" s="11">
        <f>O55*L71</f>
        <v>0</v>
      </c>
      <c r="U55" s="105">
        <v>142</v>
      </c>
      <c r="V55" s="106">
        <v>302.76</v>
      </c>
      <c r="W55" s="11">
        <f t="shared" si="2"/>
        <v>0</v>
      </c>
      <c r="X55" s="114"/>
      <c r="Y55" s="114"/>
      <c r="Z55" s="11"/>
      <c r="AA55" s="11"/>
      <c r="AB55" s="75"/>
      <c r="AC55" s="11"/>
      <c r="AD55" s="11"/>
      <c r="AE55" s="11"/>
      <c r="AF55" s="11"/>
      <c r="AG55" s="11"/>
      <c r="AH55" s="11"/>
      <c r="AI55" s="11"/>
    </row>
    <row r="56" spans="1:35" x14ac:dyDescent="0.2">
      <c r="A56" s="254"/>
      <c r="B56" s="1" t="s">
        <v>31</v>
      </c>
      <c r="C56" s="121">
        <v>22014</v>
      </c>
      <c r="D56" s="122"/>
      <c r="E56" s="123"/>
      <c r="F56" s="125"/>
      <c r="G56" s="124">
        <v>4895.01</v>
      </c>
      <c r="H56" s="191"/>
      <c r="I56" s="116">
        <v>3</v>
      </c>
      <c r="J56" s="117">
        <v>32.9</v>
      </c>
      <c r="K56" s="191"/>
      <c r="L56" s="30"/>
      <c r="M56" s="23"/>
      <c r="N56" s="168"/>
      <c r="O56" s="128">
        <v>18412.25</v>
      </c>
      <c r="P56" s="127">
        <v>490</v>
      </c>
      <c r="Q56" s="52"/>
      <c r="R56" s="129">
        <v>18412.25</v>
      </c>
      <c r="S56" s="91"/>
      <c r="T56" s="11">
        <f>O56*L71</f>
        <v>0</v>
      </c>
      <c r="U56" s="105">
        <v>97</v>
      </c>
      <c r="V56" s="106">
        <v>190.44</v>
      </c>
      <c r="W56" s="11">
        <f t="shared" si="2"/>
        <v>0</v>
      </c>
      <c r="X56" s="111">
        <v>1282</v>
      </c>
      <c r="Y56" s="112">
        <v>2950.67</v>
      </c>
      <c r="Z56" s="11"/>
      <c r="AA56" s="11"/>
      <c r="AB56" s="75"/>
      <c r="AC56" s="11"/>
      <c r="AD56" s="11"/>
      <c r="AE56" s="11"/>
      <c r="AF56" s="11"/>
      <c r="AG56" s="11"/>
      <c r="AH56" s="11"/>
      <c r="AI56" s="11"/>
    </row>
    <row r="57" spans="1:35" x14ac:dyDescent="0.2">
      <c r="A57" s="254"/>
      <c r="B57" s="1" t="s">
        <v>32</v>
      </c>
      <c r="C57" s="121">
        <v>22518</v>
      </c>
      <c r="D57" s="122"/>
      <c r="E57" s="123"/>
      <c r="F57" s="125"/>
      <c r="G57" s="124">
        <v>4916.7</v>
      </c>
      <c r="H57" s="191"/>
      <c r="I57" s="116">
        <v>2</v>
      </c>
      <c r="J57" s="117">
        <v>32.159999999999997</v>
      </c>
      <c r="K57" s="191"/>
      <c r="L57" s="30"/>
      <c r="M57" s="23"/>
      <c r="N57" s="168"/>
      <c r="O57" s="128">
        <v>16567.759999999998</v>
      </c>
      <c r="P57" s="127">
        <v>340</v>
      </c>
      <c r="Q57" s="52"/>
      <c r="R57" s="129">
        <v>16567.759999999998</v>
      </c>
      <c r="S57" s="91"/>
      <c r="T57" s="11">
        <f>O57*L71</f>
        <v>0</v>
      </c>
      <c r="U57" s="105">
        <v>114</v>
      </c>
      <c r="V57" s="106">
        <v>246.85</v>
      </c>
      <c r="W57" s="11">
        <f t="shared" si="2"/>
        <v>0</v>
      </c>
      <c r="X57" s="113">
        <v>824</v>
      </c>
      <c r="Y57" s="112">
        <v>1904</v>
      </c>
      <c r="Z57" s="11"/>
      <c r="AA57" s="11"/>
      <c r="AB57" s="75"/>
      <c r="AC57" s="11"/>
      <c r="AD57" s="11"/>
      <c r="AE57" s="11"/>
      <c r="AF57" s="11"/>
      <c r="AG57" s="11"/>
      <c r="AH57" s="11"/>
      <c r="AI57" s="11"/>
    </row>
    <row r="58" spans="1:35" x14ac:dyDescent="0.2">
      <c r="A58" s="254"/>
      <c r="B58" s="1" t="s">
        <v>13</v>
      </c>
      <c r="C58" s="121">
        <v>22863</v>
      </c>
      <c r="D58" s="122"/>
      <c r="E58" s="123"/>
      <c r="F58" s="125"/>
      <c r="G58" s="124">
        <v>4924.0200000000004</v>
      </c>
      <c r="H58" s="191"/>
      <c r="I58" s="116">
        <v>2</v>
      </c>
      <c r="J58" s="117">
        <v>32.159999999999997</v>
      </c>
      <c r="K58" s="191"/>
      <c r="L58" s="30"/>
      <c r="M58" s="23"/>
      <c r="N58" s="168"/>
      <c r="O58" s="128">
        <v>7764.22</v>
      </c>
      <c r="P58" s="127">
        <v>277</v>
      </c>
      <c r="Q58" s="52"/>
      <c r="R58" s="129">
        <v>7764.22</v>
      </c>
      <c r="S58" s="91"/>
      <c r="T58" s="11">
        <f>O58*L71</f>
        <v>0</v>
      </c>
      <c r="U58" s="105">
        <v>143</v>
      </c>
      <c r="V58" s="106">
        <v>277.95999999999998</v>
      </c>
      <c r="W58" s="11">
        <f t="shared" si="2"/>
        <v>0</v>
      </c>
      <c r="X58" s="113">
        <v>537</v>
      </c>
      <c r="Y58" s="112">
        <v>1201.97</v>
      </c>
      <c r="Z58" s="11"/>
      <c r="AA58" s="11"/>
      <c r="AB58" s="75"/>
      <c r="AC58" s="11"/>
      <c r="AD58" s="11"/>
      <c r="AE58" s="11"/>
      <c r="AF58" s="11"/>
      <c r="AG58" s="11"/>
      <c r="AH58" s="11"/>
      <c r="AI58" s="11"/>
    </row>
    <row r="59" spans="1:35" x14ac:dyDescent="0.2">
      <c r="A59" s="254"/>
      <c r="B59" s="1" t="s">
        <v>33</v>
      </c>
      <c r="C59" s="121">
        <v>22358</v>
      </c>
      <c r="D59" s="122"/>
      <c r="E59" s="123"/>
      <c r="F59" s="125"/>
      <c r="G59" s="124">
        <v>4873</v>
      </c>
      <c r="H59" s="191"/>
      <c r="I59" s="116">
        <v>3</v>
      </c>
      <c r="J59" s="117">
        <v>32.9</v>
      </c>
      <c r="K59" s="191"/>
      <c r="L59" s="30"/>
      <c r="M59" s="23"/>
      <c r="N59" s="168"/>
      <c r="O59" s="128">
        <v>13632.6</v>
      </c>
      <c r="P59" s="127">
        <v>340</v>
      </c>
      <c r="Q59" s="52"/>
      <c r="R59" s="129">
        <v>13632.6</v>
      </c>
      <c r="S59" s="91"/>
      <c r="T59" s="11">
        <f>O59*L71</f>
        <v>0</v>
      </c>
      <c r="U59" s="105">
        <v>56</v>
      </c>
      <c r="V59" s="106">
        <v>107.01</v>
      </c>
      <c r="W59" s="11">
        <f t="shared" si="2"/>
        <v>0</v>
      </c>
      <c r="X59" s="113">
        <v>647</v>
      </c>
      <c r="Y59" s="112">
        <v>1531.19</v>
      </c>
      <c r="Z59" s="11"/>
      <c r="AA59" s="11"/>
      <c r="AB59" s="75"/>
      <c r="AC59" s="11"/>
      <c r="AD59" s="11"/>
      <c r="AE59" s="11"/>
      <c r="AF59" s="11"/>
      <c r="AG59" s="11"/>
      <c r="AH59" s="11"/>
      <c r="AI59" s="11"/>
    </row>
    <row r="60" spans="1:35" x14ac:dyDescent="0.2">
      <c r="A60" s="254"/>
      <c r="B60" s="1" t="s">
        <v>15</v>
      </c>
      <c r="C60" s="121">
        <v>22422</v>
      </c>
      <c r="D60" s="122"/>
      <c r="E60" s="123"/>
      <c r="F60" s="125"/>
      <c r="G60" s="124">
        <v>4872.72</v>
      </c>
      <c r="H60" s="191"/>
      <c r="I60" s="116">
        <v>31</v>
      </c>
      <c r="J60" s="117">
        <v>49.05</v>
      </c>
      <c r="K60" s="191"/>
      <c r="L60" s="30"/>
      <c r="M60" s="23"/>
      <c r="N60" s="168"/>
      <c r="O60" s="128">
        <v>9628.69</v>
      </c>
      <c r="P60" s="127">
        <v>291</v>
      </c>
      <c r="Q60" s="52"/>
      <c r="R60" s="129">
        <v>9628.69</v>
      </c>
      <c r="S60" s="91"/>
      <c r="T60" s="11">
        <f>O60*L71</f>
        <v>0</v>
      </c>
      <c r="U60" s="105">
        <v>102</v>
      </c>
      <c r="V60" s="106">
        <v>202.73</v>
      </c>
      <c r="W60" s="11">
        <f t="shared" si="2"/>
        <v>0</v>
      </c>
      <c r="X60" s="113">
        <v>675</v>
      </c>
      <c r="Y60" s="112">
        <v>1593.58</v>
      </c>
      <c r="Z60" s="11"/>
      <c r="AA60" s="11"/>
      <c r="AB60" s="75"/>
      <c r="AC60" s="11"/>
      <c r="AD60" s="11"/>
      <c r="AE60" s="11"/>
      <c r="AF60" s="11"/>
      <c r="AG60" s="11"/>
      <c r="AH60" s="11"/>
      <c r="AI60" s="11"/>
    </row>
    <row r="61" spans="1:35" x14ac:dyDescent="0.2">
      <c r="A61" s="254"/>
      <c r="B61" s="1" t="s">
        <v>34</v>
      </c>
      <c r="C61" s="121">
        <v>23598</v>
      </c>
      <c r="D61" s="122"/>
      <c r="E61" s="123"/>
      <c r="F61" s="125"/>
      <c r="G61" s="124">
        <v>4982.24</v>
      </c>
      <c r="H61" s="191"/>
      <c r="I61" s="116">
        <v>177</v>
      </c>
      <c r="J61" s="117">
        <v>159.34</v>
      </c>
      <c r="K61" s="191"/>
      <c r="L61" s="30"/>
      <c r="M61" s="23"/>
      <c r="N61" s="168"/>
      <c r="O61" s="128">
        <v>4423.3900000000003</v>
      </c>
      <c r="P61" s="127">
        <v>300</v>
      </c>
      <c r="Q61" s="52"/>
      <c r="R61" s="129">
        <v>4423.3900000000003</v>
      </c>
      <c r="S61" s="91"/>
      <c r="T61" s="11">
        <f>O61*L71</f>
        <v>0</v>
      </c>
      <c r="U61" s="107">
        <v>101</v>
      </c>
      <c r="V61" s="108">
        <v>195.23</v>
      </c>
      <c r="W61" s="11">
        <f t="shared" si="2"/>
        <v>0</v>
      </c>
      <c r="X61" s="113">
        <v>839</v>
      </c>
      <c r="Y61" s="112">
        <v>2031.61</v>
      </c>
      <c r="Z61" s="11"/>
      <c r="AA61" s="11"/>
      <c r="AB61" s="75"/>
      <c r="AC61" s="11"/>
      <c r="AD61" s="11"/>
      <c r="AE61" s="11"/>
      <c r="AF61" s="11"/>
      <c r="AG61" s="11"/>
      <c r="AH61" s="11"/>
      <c r="AI61" s="11"/>
    </row>
    <row r="62" spans="1:35" ht="16" thickBot="1" x14ac:dyDescent="0.25">
      <c r="A62" s="254"/>
      <c r="B62" s="2" t="s">
        <v>35</v>
      </c>
      <c r="C62" s="121">
        <v>28587</v>
      </c>
      <c r="D62" s="122"/>
      <c r="E62" s="123"/>
      <c r="F62" s="125"/>
      <c r="G62" s="124">
        <v>5204.07</v>
      </c>
      <c r="H62" s="191"/>
      <c r="I62" s="118"/>
      <c r="J62" s="118"/>
      <c r="K62" s="191"/>
      <c r="L62" s="31"/>
      <c r="M62" s="24"/>
      <c r="N62" s="168"/>
      <c r="O62" s="128">
        <v>4925.6499999999996</v>
      </c>
      <c r="P62" s="127">
        <v>123</v>
      </c>
      <c r="Q62" s="52"/>
      <c r="R62" s="129">
        <v>4925.6499999999996</v>
      </c>
      <c r="S62" s="92"/>
      <c r="T62" s="11">
        <f>O62*L71</f>
        <v>0</v>
      </c>
      <c r="U62" s="107"/>
      <c r="V62" s="107"/>
      <c r="W62" s="11">
        <f t="shared" si="2"/>
        <v>0</v>
      </c>
      <c r="X62" s="113">
        <v>292</v>
      </c>
      <c r="Y62" s="112">
        <v>692.6</v>
      </c>
      <c r="Z62" s="11"/>
      <c r="AA62" s="11"/>
      <c r="AB62" s="75"/>
      <c r="AC62" s="11"/>
      <c r="AD62" s="11"/>
      <c r="AE62" s="11"/>
      <c r="AF62" s="11"/>
      <c r="AG62" s="11"/>
      <c r="AH62" s="11"/>
      <c r="AI62" s="11"/>
    </row>
    <row r="63" spans="1:35" ht="16" thickBot="1" x14ac:dyDescent="0.25">
      <c r="A63" s="254"/>
      <c r="B63" s="5" t="s">
        <v>36</v>
      </c>
      <c r="C63" s="119">
        <f>SUM(C51,C52,C53,C54,C55,C56,C57,C58,C59,C60,C61,C62)</f>
        <v>302826</v>
      </c>
      <c r="D63" s="119" t="e">
        <f>AVERAGE(D51:D62)</f>
        <v>#DIV/0!</v>
      </c>
      <c r="E63" s="120">
        <f>SUM(E51:E62)</f>
        <v>0</v>
      </c>
      <c r="F63" s="120">
        <f>SUM(F51:F62)</f>
        <v>0</v>
      </c>
      <c r="G63" s="120">
        <f>SUM(G51,G52,G53,G54,G55,G56,G57,G58,G59,G60,G61,G62)</f>
        <v>62265.319999999992</v>
      </c>
      <c r="H63" s="192"/>
      <c r="I63" s="44">
        <f>SUM(I51,I52,I53,I54,I55,I56,I57,I58,I59,I60,I61,I62)</f>
        <v>1600</v>
      </c>
      <c r="J63" s="115">
        <f>SUM(J51,J52,J53,J54,J55,J56,J57,J58,J59,J60,J61,J62)</f>
        <v>1506.8000000000004</v>
      </c>
      <c r="K63" s="192"/>
      <c r="L63" s="32">
        <f>SUM(L51,L52,L53,L54,L55,L56,L57,L58,L59,L60,L61,L62)</f>
        <v>0</v>
      </c>
      <c r="M63" s="20">
        <f>SUM(M51,M52,M53,M54,M55,M56,M57,M58,M59,M60,M61,M62)</f>
        <v>0</v>
      </c>
      <c r="N63" s="168"/>
      <c r="O63" s="46">
        <f>SUM(O51,O52,O53,O54,O55,O56,O57,O58,O59,O60,O61,O62)</f>
        <v>115300.91</v>
      </c>
      <c r="P63" s="126">
        <f>SUM(P51,P52,P53,P54,P55,P56,P57,P58,P59,P60,P61,P62)</f>
        <v>3490</v>
      </c>
      <c r="Q63" s="52"/>
      <c r="R63" s="93">
        <f>SUM(R51,R52,R53,R54,R55,R56,R57,R58,R59,R60,R61,R62)</f>
        <v>115300.91</v>
      </c>
      <c r="S63" s="94">
        <f>SUM(S51,S52,S53,S54,S55,S56,S57,S58,S59,S60,S61,S62)</f>
        <v>0</v>
      </c>
      <c r="T63" s="11"/>
      <c r="U63" s="103">
        <f>SUM(U51,U52,U53,U54,U55,U56,U57,U58,U59,U60,U61,U62)</f>
        <v>1079</v>
      </c>
      <c r="V63" s="104">
        <f>SUM(V51,V52,V53,V54,V55,V56,V57,V58,V59,V60,V61,V62)</f>
        <v>2116.75</v>
      </c>
      <c r="W63" s="11"/>
      <c r="X63" s="109">
        <f>SUM(X51,X52,X53,X54,X55,X56,X57,X58,X59,X60,X61,X62)</f>
        <v>8207</v>
      </c>
      <c r="Y63" s="110">
        <f>SUM(Y51,Y52,Y53,Y54,Y55,Y56,Y57,Y58,Y59,Y60,Y61,Y62)</f>
        <v>19302</v>
      </c>
      <c r="Z63" s="11"/>
      <c r="AA63" s="11"/>
      <c r="AB63" s="75"/>
      <c r="AC63" s="11"/>
      <c r="AD63" s="11"/>
      <c r="AE63" s="11"/>
      <c r="AF63" s="11"/>
      <c r="AG63" s="11"/>
      <c r="AH63" s="11"/>
      <c r="AI63" s="11"/>
    </row>
    <row r="64" spans="1:35" ht="16" thickBot="1" x14ac:dyDescent="0.25">
      <c r="B64" s="6" t="s">
        <v>40</v>
      </c>
      <c r="C64" s="28">
        <f>C63*1</f>
        <v>302826</v>
      </c>
      <c r="D64" s="16"/>
      <c r="E64" s="16"/>
      <c r="F64" s="16"/>
      <c r="G64" s="17"/>
      <c r="H64" s="17"/>
      <c r="I64" s="29">
        <f>I63*30.04275</f>
        <v>48068.4</v>
      </c>
      <c r="J64" s="17"/>
      <c r="K64" s="17"/>
      <c r="L64" s="32">
        <f>L63*40.65</f>
        <v>0</v>
      </c>
      <c r="M64" s="17"/>
      <c r="N64" s="17"/>
      <c r="O64" s="33">
        <f>SUM(T51:T62)</f>
        <v>0</v>
      </c>
      <c r="P64" s="17"/>
      <c r="Q64" s="52"/>
      <c r="R64" s="93">
        <f>SUM(W51:W62)</f>
        <v>0</v>
      </c>
      <c r="S64" s="98"/>
      <c r="T64" s="11"/>
      <c r="U64" s="96">
        <f>U63*33.44</f>
        <v>36081.759999999995</v>
      </c>
      <c r="V64" s="98"/>
      <c r="W64" s="11"/>
      <c r="X64" s="101">
        <f>X63*37.12</f>
        <v>304643.83999999997</v>
      </c>
      <c r="Y64" s="98"/>
      <c r="Z64" s="11"/>
      <c r="AA64" s="11"/>
      <c r="AB64" s="75"/>
      <c r="AC64" s="11"/>
      <c r="AD64" s="11"/>
      <c r="AE64" s="11"/>
      <c r="AF64" s="11"/>
      <c r="AG64" s="11"/>
      <c r="AH64" s="11"/>
      <c r="AI64" s="11"/>
    </row>
    <row r="65" spans="1:35" ht="16" thickBot="1" x14ac:dyDescent="0.25">
      <c r="B65" s="36" t="s">
        <v>65</v>
      </c>
      <c r="C65" s="28">
        <f>SUM(C64*0.0008)</f>
        <v>242.26080000000002</v>
      </c>
      <c r="D65" s="16"/>
      <c r="E65" s="16"/>
      <c r="F65" s="16"/>
      <c r="G65" s="17"/>
      <c r="H65" s="17"/>
      <c r="I65" s="29">
        <f>SUM(I64*0.0006)</f>
        <v>28.84104</v>
      </c>
      <c r="J65" s="17"/>
      <c r="K65" s="17"/>
      <c r="L65" s="32">
        <f>SUM(W51:W62)</f>
        <v>0</v>
      </c>
      <c r="M65" s="17"/>
      <c r="N65" s="17"/>
      <c r="O65" s="33"/>
      <c r="P65" s="17"/>
      <c r="Q65" s="52"/>
      <c r="R65" s="93" t="e">
        <f>SUM(AA51:AA62)</f>
        <v>#DIV/0!</v>
      </c>
      <c r="S65" s="98"/>
      <c r="T65" s="11"/>
      <c r="U65" s="96">
        <f>SUM(U64*0.0006)</f>
        <v>21.649055999999995</v>
      </c>
      <c r="V65" s="98"/>
      <c r="W65" s="11"/>
      <c r="X65" s="101">
        <f>SUM(X63*0.0102)</f>
        <v>83.711400000000012</v>
      </c>
      <c r="Y65" s="98"/>
      <c r="Z65" s="11"/>
      <c r="AA65" s="11"/>
      <c r="AB65" s="75"/>
      <c r="AC65" s="11"/>
      <c r="AD65" s="11"/>
      <c r="AE65" s="11"/>
      <c r="AF65" s="11"/>
      <c r="AG65" s="11"/>
      <c r="AH65" s="11"/>
      <c r="AI65" s="11"/>
    </row>
    <row r="66" spans="1:35" ht="16" thickBot="1" x14ac:dyDescent="0.25">
      <c r="B66" s="9" t="s">
        <v>64</v>
      </c>
      <c r="C66" s="18">
        <f>G63/P6</f>
        <v>3.9271725007883944</v>
      </c>
      <c r="D66" s="16"/>
      <c r="E66" s="34"/>
      <c r="F66" s="16"/>
      <c r="G66" s="17"/>
      <c r="H66" s="17"/>
      <c r="I66" s="19">
        <f>J63/P6</f>
        <v>9.5036266162093999E-2</v>
      </c>
      <c r="J66" s="17"/>
      <c r="K66" s="17"/>
      <c r="L66" s="20" t="e">
        <f>M63/P80</f>
        <v>#DIV/0!</v>
      </c>
      <c r="M66" s="17"/>
      <c r="N66" s="17"/>
      <c r="O66" s="25" t="e">
        <f>P63/P80</f>
        <v>#DIV/0!</v>
      </c>
      <c r="P66" s="47"/>
      <c r="Q66" s="52"/>
      <c r="R66" s="94" t="e">
        <f>S63/S80</f>
        <v>#DIV/0!</v>
      </c>
      <c r="S66" s="99"/>
      <c r="T66" s="11"/>
      <c r="U66" s="97" t="e">
        <f>V63/Y80</f>
        <v>#DIV/0!</v>
      </c>
      <c r="V66" s="98"/>
      <c r="W66" s="11"/>
      <c r="X66" s="102" t="e">
        <f>Y63/AB80</f>
        <v>#DIV/0!</v>
      </c>
      <c r="Y66" s="98"/>
      <c r="Z66" s="11"/>
      <c r="AA66" s="11"/>
      <c r="AB66" s="75"/>
      <c r="AC66" s="11"/>
      <c r="AD66" s="11"/>
      <c r="AE66" s="11"/>
      <c r="AF66" s="11"/>
      <c r="AG66" s="11"/>
      <c r="AH66" s="11"/>
      <c r="AI66" s="11"/>
    </row>
    <row r="67" spans="1:35" ht="16" thickBot="1" x14ac:dyDescent="0.25">
      <c r="B67" s="9" t="s">
        <v>67</v>
      </c>
      <c r="C67" s="28">
        <f>C64/P6</f>
        <v>19.099716177861872</v>
      </c>
      <c r="D67" s="16"/>
      <c r="E67" s="16"/>
      <c r="F67" s="16"/>
      <c r="G67" s="17"/>
      <c r="H67" s="17"/>
      <c r="I67" s="29">
        <f>I64/P6</f>
        <v>3.0317502365184485</v>
      </c>
      <c r="J67" s="17"/>
      <c r="K67" s="17"/>
      <c r="L67" s="32" t="e">
        <f>L64/P80</f>
        <v>#DIV/0!</v>
      </c>
      <c r="M67" s="17"/>
      <c r="N67" s="17"/>
      <c r="O67" s="33" t="e">
        <f>O64/P80</f>
        <v>#DIV/0!</v>
      </c>
      <c r="P67" s="47"/>
      <c r="Q67" s="52"/>
      <c r="R67" s="93" t="e">
        <f>R64/S80</f>
        <v>#DIV/0!</v>
      </c>
      <c r="S67" s="99"/>
      <c r="T67" s="11"/>
      <c r="U67" s="96" t="e">
        <f>U64/Y80</f>
        <v>#DIV/0!</v>
      </c>
      <c r="V67" s="98"/>
      <c r="W67" s="11"/>
      <c r="X67" s="101" t="e">
        <f>X64/AB80</f>
        <v>#DIV/0!</v>
      </c>
      <c r="Y67" s="98"/>
      <c r="Z67" s="11"/>
      <c r="AA67" s="11"/>
      <c r="AB67" s="75"/>
      <c r="AC67" s="11"/>
      <c r="AD67" s="11"/>
      <c r="AE67" s="11"/>
      <c r="AF67" s="11"/>
      <c r="AG67" s="11"/>
      <c r="AH67" s="11"/>
      <c r="AI67" s="11"/>
    </row>
    <row r="68" spans="1:35" ht="16" thickBot="1" x14ac:dyDescent="0.25">
      <c r="Q68" s="52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75"/>
      <c r="AC68" s="11"/>
      <c r="AD68" s="11"/>
      <c r="AE68" s="11"/>
      <c r="AF68" s="11"/>
      <c r="AG68" s="11"/>
      <c r="AH68" s="11"/>
      <c r="AI68" s="11"/>
    </row>
    <row r="69" spans="1:35" ht="17" thickBot="1" x14ac:dyDescent="0.25">
      <c r="A69" s="193" t="s">
        <v>47</v>
      </c>
      <c r="B69" s="194"/>
      <c r="C69" s="194"/>
      <c r="D69" s="195"/>
      <c r="E69" s="249">
        <f>SUM(C64,L64,I64,O64)</f>
        <v>350894.4</v>
      </c>
      <c r="F69" s="250"/>
      <c r="G69" s="251"/>
      <c r="L69" s="171" t="s">
        <v>76</v>
      </c>
      <c r="M69" s="172"/>
      <c r="N69" s="172"/>
      <c r="O69" s="172"/>
      <c r="P69" s="172"/>
      <c r="Q69" s="173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75"/>
      <c r="AC69" s="11"/>
      <c r="AD69" s="11"/>
      <c r="AE69" s="11"/>
      <c r="AF69" s="11"/>
      <c r="AG69" s="11"/>
      <c r="AH69" s="11"/>
      <c r="AI69" s="11"/>
    </row>
    <row r="70" spans="1:35" ht="17" thickBot="1" x14ac:dyDescent="0.25">
      <c r="A70" s="193" t="s">
        <v>21</v>
      </c>
      <c r="B70" s="194"/>
      <c r="C70" s="194"/>
      <c r="D70" s="195"/>
      <c r="E70" s="244">
        <f>SUM(G63,M63,J63,P63)</f>
        <v>67262.12</v>
      </c>
      <c r="F70" s="245"/>
      <c r="G70" s="246"/>
      <c r="L70" s="179" t="s">
        <v>79</v>
      </c>
      <c r="M70" s="180"/>
      <c r="N70" s="181"/>
      <c r="O70" s="162" t="s">
        <v>77</v>
      </c>
      <c r="P70" s="163"/>
      <c r="Q70" s="164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75"/>
      <c r="AC70" s="11"/>
      <c r="AD70" s="11"/>
      <c r="AE70" s="11"/>
      <c r="AF70" s="11"/>
      <c r="AG70" s="11"/>
      <c r="AH70" s="11"/>
      <c r="AI70" s="11"/>
    </row>
    <row r="71" spans="1:35" ht="16" thickBot="1" x14ac:dyDescent="0.25">
      <c r="A71" s="196" t="s">
        <v>85</v>
      </c>
      <c r="B71" s="197"/>
      <c r="C71" s="197"/>
      <c r="D71" s="195"/>
      <c r="E71" s="204">
        <f>SUM(C65,I65,L65,O65,U65,X65)</f>
        <v>376.46229600000004</v>
      </c>
      <c r="F71" s="205"/>
      <c r="G71" s="206"/>
      <c r="L71" s="153"/>
      <c r="M71" s="154"/>
      <c r="N71" s="155"/>
      <c r="O71" s="153"/>
      <c r="P71" s="154"/>
      <c r="Q71" s="155"/>
      <c r="R71" s="11"/>
      <c r="S71" s="11"/>
      <c r="T71" s="50"/>
      <c r="U71" s="11"/>
      <c r="V71" s="11"/>
      <c r="W71" s="11"/>
      <c r="X71" s="11"/>
      <c r="Y71" s="11"/>
      <c r="Z71" s="11"/>
      <c r="AA71" s="11"/>
      <c r="AB71" s="75"/>
      <c r="AC71" s="11"/>
      <c r="AD71" s="11"/>
      <c r="AE71" s="11"/>
      <c r="AF71" s="11"/>
      <c r="AG71" s="11"/>
      <c r="AH71" s="11"/>
      <c r="AI71" s="11"/>
    </row>
    <row r="72" spans="1:35" ht="16" thickBot="1" x14ac:dyDescent="0.25">
      <c r="A72" s="241" t="s">
        <v>80</v>
      </c>
      <c r="B72" s="242"/>
      <c r="C72" s="242"/>
      <c r="D72" s="243"/>
      <c r="E72" s="184" t="e">
        <f>E70/P81</f>
        <v>#DIV/0!</v>
      </c>
      <c r="F72" s="185"/>
      <c r="G72" s="186"/>
      <c r="L72" s="156"/>
      <c r="M72" s="157"/>
      <c r="N72" s="158"/>
      <c r="O72" s="156"/>
      <c r="P72" s="157"/>
      <c r="Q72" s="158"/>
      <c r="R72" s="11"/>
      <c r="S72" s="50"/>
      <c r="T72" s="11"/>
      <c r="U72" s="11"/>
      <c r="V72" s="11"/>
      <c r="W72" s="11"/>
      <c r="X72" s="11"/>
      <c r="Y72" s="11"/>
      <c r="Z72" s="11"/>
      <c r="AA72" s="11"/>
      <c r="AB72" s="75"/>
      <c r="AC72" s="11"/>
      <c r="AD72" s="11"/>
      <c r="AE72" s="11"/>
      <c r="AF72" s="11"/>
      <c r="AG72" s="11"/>
      <c r="AH72" s="11"/>
      <c r="AI72" s="11"/>
    </row>
    <row r="73" spans="1:35" ht="16" thickBot="1" x14ac:dyDescent="0.25">
      <c r="A73" s="196" t="s">
        <v>81</v>
      </c>
      <c r="B73" s="197"/>
      <c r="C73" s="197"/>
      <c r="D73" s="195"/>
      <c r="E73" s="184" t="e">
        <f>E70/P82</f>
        <v>#DIV/0!</v>
      </c>
      <c r="F73" s="185"/>
      <c r="G73" s="186"/>
      <c r="L73" s="156"/>
      <c r="M73" s="157"/>
      <c r="N73" s="158"/>
      <c r="O73" s="156"/>
      <c r="P73" s="157"/>
      <c r="Q73" s="158"/>
      <c r="R73" s="11"/>
      <c r="S73" s="50"/>
      <c r="T73" s="11"/>
      <c r="U73" s="11"/>
      <c r="V73" s="11"/>
      <c r="W73" s="11"/>
      <c r="X73" s="11"/>
      <c r="Y73" s="11"/>
      <c r="Z73" s="11"/>
      <c r="AA73" s="11"/>
      <c r="AB73" s="75"/>
      <c r="AC73" s="11"/>
      <c r="AD73" s="11"/>
      <c r="AE73" s="11"/>
      <c r="AF73" s="11"/>
      <c r="AG73" s="11"/>
      <c r="AH73" s="11"/>
      <c r="AI73" s="11"/>
    </row>
    <row r="74" spans="1:35" ht="16" thickBot="1" x14ac:dyDescent="0.25">
      <c r="A74" s="58"/>
      <c r="B74" s="58"/>
      <c r="C74" s="58"/>
      <c r="D74" s="57"/>
      <c r="E74" s="62"/>
      <c r="F74" s="63"/>
      <c r="G74" s="63"/>
      <c r="L74" s="159"/>
      <c r="M74" s="160"/>
      <c r="N74" s="161"/>
      <c r="O74" s="159"/>
      <c r="P74" s="160"/>
      <c r="Q74" s="16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75"/>
      <c r="AC74" s="11"/>
      <c r="AD74" s="11"/>
      <c r="AE74" s="11"/>
      <c r="AF74" s="11"/>
      <c r="AG74" s="11"/>
      <c r="AH74" s="11"/>
      <c r="AI74" s="11"/>
    </row>
    <row r="75" spans="1:35" ht="16" thickBot="1" x14ac:dyDescent="0.25">
      <c r="A75" s="207" t="s">
        <v>20</v>
      </c>
      <c r="B75" s="208"/>
      <c r="C75" s="208"/>
      <c r="D75" s="208"/>
      <c r="E75" s="208"/>
      <c r="F75" s="208"/>
      <c r="G75" s="208"/>
      <c r="H75" s="208"/>
      <c r="I75" s="208"/>
      <c r="J75" s="209"/>
      <c r="L75" s="3"/>
      <c r="M75" s="3"/>
      <c r="N75" s="3"/>
      <c r="O75" s="3"/>
      <c r="P75" s="3"/>
      <c r="Q75" s="52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75"/>
      <c r="AC75" s="11"/>
      <c r="AD75" s="11"/>
      <c r="AE75" s="11"/>
      <c r="AF75" s="11"/>
      <c r="AG75" s="11"/>
      <c r="AH75" s="11"/>
      <c r="AI75" s="11"/>
    </row>
    <row r="76" spans="1:35" x14ac:dyDescent="0.2">
      <c r="A76" s="261" t="s">
        <v>75</v>
      </c>
      <c r="B76" s="202"/>
      <c r="C76" s="236" t="s">
        <v>83</v>
      </c>
      <c r="D76" s="237"/>
      <c r="E76" s="237"/>
      <c r="F76" s="237"/>
      <c r="G76" s="238"/>
      <c r="H76" s="148" t="s">
        <v>78</v>
      </c>
      <c r="I76" s="149"/>
      <c r="J76" s="150"/>
      <c r="L76" s="66" t="s">
        <v>37</v>
      </c>
      <c r="M76" s="177"/>
      <c r="N76" s="219"/>
      <c r="O76" s="219"/>
      <c r="P76" s="219"/>
      <c r="Q76" s="220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75"/>
      <c r="AC76" s="11"/>
      <c r="AD76" s="11"/>
      <c r="AE76" s="11"/>
      <c r="AF76" s="11"/>
      <c r="AG76" s="11"/>
      <c r="AH76" s="11"/>
      <c r="AI76" s="11"/>
    </row>
    <row r="77" spans="1:35" x14ac:dyDescent="0.2">
      <c r="A77" s="144" t="s">
        <v>23</v>
      </c>
      <c r="B77" s="145"/>
      <c r="C77" s="140" t="s">
        <v>41</v>
      </c>
      <c r="D77" s="140"/>
      <c r="E77" s="140"/>
      <c r="F77" s="140"/>
      <c r="G77" s="140"/>
      <c r="H77" s="140" t="s">
        <v>48</v>
      </c>
      <c r="I77" s="140"/>
      <c r="J77" s="152"/>
      <c r="L77" s="66" t="s">
        <v>38</v>
      </c>
      <c r="M77" s="177"/>
      <c r="N77" s="219"/>
      <c r="O77" s="219"/>
      <c r="P77" s="219"/>
      <c r="Q77" s="220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75"/>
      <c r="AC77" s="11"/>
      <c r="AD77" s="11"/>
      <c r="AE77" s="11"/>
      <c r="AF77" s="11"/>
      <c r="AG77" s="11"/>
      <c r="AH77" s="11"/>
      <c r="AI77" s="11"/>
    </row>
    <row r="78" spans="1:35" x14ac:dyDescent="0.2">
      <c r="A78" s="144" t="s">
        <v>24</v>
      </c>
      <c r="B78" s="145"/>
      <c r="C78" s="199" t="s">
        <v>42</v>
      </c>
      <c r="D78" s="200"/>
      <c r="E78" s="200"/>
      <c r="F78" s="200"/>
      <c r="G78" s="201"/>
      <c r="H78" s="140" t="s">
        <v>50</v>
      </c>
      <c r="I78" s="140"/>
      <c r="J78" s="152"/>
      <c r="L78" s="66" t="s">
        <v>57</v>
      </c>
      <c r="M78" s="134"/>
      <c r="N78" s="135"/>
      <c r="O78" s="135"/>
      <c r="P78" s="135"/>
      <c r="Q78" s="136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75"/>
      <c r="AC78" s="11"/>
      <c r="AD78" s="11"/>
      <c r="AE78" s="11"/>
      <c r="AF78" s="11"/>
      <c r="AG78" s="11"/>
      <c r="AH78" s="11"/>
      <c r="AI78" s="11"/>
    </row>
    <row r="79" spans="1:35" x14ac:dyDescent="0.2">
      <c r="A79" s="144" t="s">
        <v>25</v>
      </c>
      <c r="B79" s="145"/>
      <c r="C79" s="140" t="s">
        <v>44</v>
      </c>
      <c r="D79" s="140"/>
      <c r="E79" s="140"/>
      <c r="F79" s="140"/>
      <c r="G79" s="140"/>
      <c r="H79" s="140" t="s">
        <v>51</v>
      </c>
      <c r="I79" s="140"/>
      <c r="J79" s="152"/>
      <c r="L79" s="66" t="s">
        <v>58</v>
      </c>
      <c r="M79" s="177"/>
      <c r="N79" s="219"/>
      <c r="O79" s="219"/>
      <c r="P79" s="219"/>
      <c r="Q79" s="220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75"/>
      <c r="AC79" s="11"/>
      <c r="AD79" s="11"/>
      <c r="AE79" s="11"/>
      <c r="AF79" s="11"/>
      <c r="AG79" s="11"/>
      <c r="AH79" s="11"/>
      <c r="AI79" s="11"/>
    </row>
    <row r="80" spans="1:35" x14ac:dyDescent="0.2">
      <c r="A80" s="144" t="s">
        <v>28</v>
      </c>
      <c r="B80" s="145"/>
      <c r="C80" s="140" t="s">
        <v>43</v>
      </c>
      <c r="D80" s="140"/>
      <c r="E80" s="140"/>
      <c r="F80" s="140"/>
      <c r="G80" s="140"/>
      <c r="H80" s="140" t="s">
        <v>52</v>
      </c>
      <c r="I80" s="140"/>
      <c r="J80" s="152"/>
      <c r="L80" s="141" t="s">
        <v>62</v>
      </c>
      <c r="M80" s="165"/>
      <c r="N80" s="165"/>
      <c r="O80" s="166"/>
      <c r="P80" s="229"/>
      <c r="Q80" s="230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75"/>
      <c r="AC80" s="11"/>
      <c r="AD80" s="11"/>
      <c r="AE80" s="11"/>
      <c r="AF80" s="11"/>
      <c r="AG80" s="11"/>
      <c r="AH80" s="11"/>
      <c r="AI80" s="11"/>
    </row>
    <row r="81" spans="1:35" x14ac:dyDescent="0.2">
      <c r="A81" s="144" t="s">
        <v>27</v>
      </c>
      <c r="B81" s="145"/>
      <c r="C81" s="140" t="s">
        <v>45</v>
      </c>
      <c r="D81" s="140"/>
      <c r="E81" s="140"/>
      <c r="F81" s="140"/>
      <c r="G81" s="140"/>
      <c r="H81" s="140" t="s">
        <v>54</v>
      </c>
      <c r="I81" s="140"/>
      <c r="J81" s="152"/>
      <c r="L81" s="139" t="s">
        <v>66</v>
      </c>
      <c r="M81" s="140"/>
      <c r="N81" s="140"/>
      <c r="O81" s="140"/>
      <c r="P81" s="137"/>
      <c r="Q81" s="138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75"/>
      <c r="AC81" s="11"/>
      <c r="AD81" s="11"/>
      <c r="AE81" s="11"/>
      <c r="AF81" s="11"/>
      <c r="AG81" s="11"/>
      <c r="AH81" s="11"/>
      <c r="AI81" s="11"/>
    </row>
    <row r="82" spans="1:35" x14ac:dyDescent="0.2">
      <c r="A82" s="144" t="s">
        <v>26</v>
      </c>
      <c r="B82" s="145"/>
      <c r="C82" s="140" t="s">
        <v>46</v>
      </c>
      <c r="D82" s="140"/>
      <c r="E82" s="140"/>
      <c r="F82" s="140"/>
      <c r="G82" s="140"/>
      <c r="H82" s="140" t="s">
        <v>55</v>
      </c>
      <c r="I82" s="140"/>
      <c r="J82" s="152"/>
      <c r="L82" s="141" t="s">
        <v>68</v>
      </c>
      <c r="M82" s="142"/>
      <c r="N82" s="142"/>
      <c r="O82" s="143"/>
      <c r="P82" s="137"/>
      <c r="Q82" s="138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75"/>
      <c r="AC82" s="11"/>
      <c r="AD82" s="11"/>
      <c r="AE82" s="11"/>
      <c r="AF82" s="11"/>
      <c r="AG82" s="11"/>
      <c r="AH82" s="11"/>
      <c r="AI82" s="11"/>
    </row>
    <row r="83" spans="1:35" ht="16" thickBot="1" x14ac:dyDescent="0.25">
      <c r="A83" s="146" t="s">
        <v>53</v>
      </c>
      <c r="B83" s="147"/>
      <c r="C83" s="8"/>
      <c r="D83" s="8"/>
      <c r="E83" s="8"/>
      <c r="F83" s="8"/>
      <c r="G83" s="8"/>
      <c r="H83" s="182" t="s">
        <v>101</v>
      </c>
      <c r="I83" s="182"/>
      <c r="J83" s="183"/>
      <c r="L83" s="174" t="s">
        <v>84</v>
      </c>
      <c r="M83" s="175"/>
      <c r="N83" s="175"/>
      <c r="O83" s="176"/>
      <c r="P83" s="177"/>
      <c r="Q83" s="178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75"/>
      <c r="AC83" s="11"/>
      <c r="AD83" s="11"/>
      <c r="AE83" s="11"/>
      <c r="AF83" s="11"/>
      <c r="AG83" s="11"/>
      <c r="AH83" s="11"/>
      <c r="AI83" s="11"/>
    </row>
    <row r="84" spans="1:35" x14ac:dyDescent="0.2">
      <c r="Q84" s="52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75"/>
      <c r="AC84" s="11"/>
      <c r="AD84" s="11"/>
      <c r="AE84" s="11"/>
      <c r="AF84" s="11"/>
      <c r="AG84" s="11"/>
      <c r="AH84" s="11"/>
      <c r="AI84" s="11"/>
    </row>
    <row r="85" spans="1:35" x14ac:dyDescent="0.2">
      <c r="Q85" s="52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75"/>
      <c r="AC85" s="11"/>
      <c r="AD85" s="11"/>
      <c r="AE85" s="11"/>
      <c r="AF85" s="11"/>
      <c r="AG85" s="11"/>
      <c r="AH85" s="11"/>
      <c r="AI85" s="11"/>
    </row>
    <row r="86" spans="1:35" x14ac:dyDescent="0.2">
      <c r="Q86" s="52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75"/>
      <c r="AC86" s="11"/>
      <c r="AD86" s="11"/>
      <c r="AE86" s="11"/>
      <c r="AF86" s="11"/>
      <c r="AG86" s="11"/>
      <c r="AH86" s="11"/>
      <c r="AI86" s="11"/>
    </row>
    <row r="87" spans="1:35" x14ac:dyDescent="0.2">
      <c r="Q87" s="52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75"/>
      <c r="AC87" s="11"/>
      <c r="AD87" s="11"/>
      <c r="AE87" s="11"/>
      <c r="AF87" s="11"/>
      <c r="AG87" s="11"/>
      <c r="AH87" s="11"/>
      <c r="AI87" s="11"/>
    </row>
    <row r="88" spans="1:35" x14ac:dyDescent="0.2">
      <c r="Q88" s="52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75"/>
      <c r="AC88" s="11"/>
      <c r="AD88" s="11"/>
      <c r="AE88" s="11"/>
      <c r="AF88" s="11"/>
      <c r="AG88" s="11"/>
      <c r="AH88" s="11"/>
      <c r="AI88" s="11"/>
    </row>
    <row r="89" spans="1:35" x14ac:dyDescent="0.2">
      <c r="Q89" s="52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75"/>
      <c r="AC89" s="11"/>
      <c r="AD89" s="11"/>
      <c r="AE89" s="11"/>
      <c r="AF89" s="11"/>
      <c r="AG89" s="11"/>
      <c r="AH89" s="11"/>
      <c r="AI89" s="11"/>
    </row>
    <row r="90" spans="1:35" x14ac:dyDescent="0.2">
      <c r="Q90" s="52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75"/>
      <c r="AC90" s="11"/>
      <c r="AD90" s="11"/>
      <c r="AE90" s="11"/>
      <c r="AF90" s="11"/>
      <c r="AG90" s="11"/>
      <c r="AH90" s="11"/>
      <c r="AI90" s="11"/>
    </row>
    <row r="91" spans="1:35" x14ac:dyDescent="0.2">
      <c r="Q91" s="52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75"/>
      <c r="AC91" s="11"/>
      <c r="AD91" s="11"/>
      <c r="AE91" s="11"/>
      <c r="AF91" s="11"/>
      <c r="AG91" s="11"/>
      <c r="AH91" s="11"/>
      <c r="AI91" s="11"/>
    </row>
    <row r="92" spans="1:35" x14ac:dyDescent="0.2">
      <c r="Q92" s="52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75"/>
      <c r="AC92" s="11"/>
      <c r="AD92" s="11"/>
      <c r="AE92" s="11"/>
      <c r="AF92" s="11"/>
      <c r="AG92" s="11"/>
      <c r="AH92" s="11"/>
      <c r="AI92" s="11"/>
    </row>
    <row r="93" spans="1:35" x14ac:dyDescent="0.2">
      <c r="Q93" s="52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75"/>
      <c r="AC93" s="11"/>
      <c r="AD93" s="11"/>
      <c r="AE93" s="11"/>
      <c r="AF93" s="11"/>
      <c r="AG93" s="11"/>
      <c r="AH93" s="11"/>
      <c r="AI93" s="11"/>
    </row>
    <row r="94" spans="1:35" x14ac:dyDescent="0.2">
      <c r="Q94" s="52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75"/>
      <c r="AC94" s="11"/>
      <c r="AD94" s="11"/>
      <c r="AE94" s="11"/>
      <c r="AF94" s="11"/>
      <c r="AG94" s="11"/>
      <c r="AH94" s="11"/>
      <c r="AI94" s="11"/>
    </row>
    <row r="95" spans="1:35" x14ac:dyDescent="0.2">
      <c r="Q95" s="52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75"/>
      <c r="AC95" s="11"/>
      <c r="AD95" s="11"/>
      <c r="AE95" s="11"/>
      <c r="AF95" s="11"/>
      <c r="AG95" s="11"/>
      <c r="AH95" s="11"/>
      <c r="AI95" s="11"/>
    </row>
    <row r="96" spans="1:35" x14ac:dyDescent="0.2">
      <c r="Q96" s="52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75"/>
      <c r="AC96" s="11"/>
      <c r="AD96" s="11"/>
      <c r="AE96" s="11"/>
      <c r="AF96" s="11"/>
      <c r="AG96" s="11"/>
      <c r="AH96" s="11"/>
      <c r="AI96" s="11"/>
    </row>
    <row r="97" spans="17:35" x14ac:dyDescent="0.2">
      <c r="Q97" s="52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75"/>
      <c r="AC97" s="11"/>
      <c r="AD97" s="11"/>
      <c r="AE97" s="11"/>
      <c r="AF97" s="11"/>
      <c r="AG97" s="11"/>
      <c r="AH97" s="11"/>
      <c r="AI97" s="11"/>
    </row>
    <row r="98" spans="17:35" x14ac:dyDescent="0.2">
      <c r="Q98" s="52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75"/>
      <c r="AC98" s="11"/>
      <c r="AD98" s="11"/>
      <c r="AE98" s="11"/>
      <c r="AF98" s="11"/>
      <c r="AG98" s="11"/>
      <c r="AH98" s="11"/>
      <c r="AI98" s="11"/>
    </row>
    <row r="99" spans="17:35" x14ac:dyDescent="0.2">
      <c r="Q99" s="52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75"/>
      <c r="AC99" s="11"/>
      <c r="AD99" s="11"/>
      <c r="AE99" s="11"/>
      <c r="AF99" s="11"/>
      <c r="AG99" s="11"/>
      <c r="AH99" s="11"/>
      <c r="AI99" s="11"/>
    </row>
    <row r="100" spans="17:35" x14ac:dyDescent="0.2">
      <c r="Q100" s="52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75"/>
      <c r="AC100" s="11"/>
      <c r="AD100" s="11"/>
      <c r="AE100" s="11"/>
      <c r="AF100" s="11"/>
      <c r="AG100" s="11"/>
      <c r="AH100" s="11"/>
      <c r="AI100" s="11"/>
    </row>
    <row r="101" spans="17:35" x14ac:dyDescent="0.2">
      <c r="Q101" s="52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75"/>
      <c r="AC101" s="11"/>
      <c r="AD101" s="11"/>
      <c r="AE101" s="11"/>
      <c r="AF101" s="11"/>
      <c r="AG101" s="11"/>
      <c r="AH101" s="11"/>
      <c r="AI101" s="11"/>
    </row>
    <row r="102" spans="17:35" x14ac:dyDescent="0.2">
      <c r="Q102" s="52"/>
      <c r="T102" s="11"/>
      <c r="U102" s="11"/>
      <c r="V102" s="11"/>
      <c r="W102" s="11"/>
      <c r="X102" s="11"/>
      <c r="Y102" s="11"/>
      <c r="Z102" s="11"/>
      <c r="AA102" s="11"/>
      <c r="AB102" s="75"/>
      <c r="AC102" s="11"/>
      <c r="AD102" s="7"/>
      <c r="AE102" s="7"/>
      <c r="AF102" s="7"/>
      <c r="AG102" s="7"/>
      <c r="AH102" s="7"/>
    </row>
    <row r="103" spans="17:35" x14ac:dyDescent="0.2">
      <c r="Q103" s="52"/>
      <c r="S103" s="11"/>
      <c r="T103" s="11"/>
      <c r="U103" s="11"/>
      <c r="V103" s="11"/>
      <c r="W103" s="11"/>
      <c r="X103" s="11"/>
      <c r="Y103" s="11"/>
      <c r="Z103" s="11"/>
      <c r="AA103" s="11"/>
      <c r="AB103" s="75"/>
      <c r="AC103" s="11"/>
      <c r="AD103" s="7"/>
      <c r="AE103" s="7"/>
      <c r="AF103" s="7"/>
      <c r="AG103" s="7"/>
      <c r="AH103" s="7"/>
    </row>
    <row r="104" spans="17:35" x14ac:dyDescent="0.2">
      <c r="Q104" s="52"/>
      <c r="S104" s="11"/>
      <c r="T104" s="11"/>
      <c r="U104" s="11"/>
      <c r="V104" s="11"/>
      <c r="W104" s="11"/>
      <c r="X104" s="11"/>
      <c r="Y104" s="11"/>
      <c r="Z104" s="11"/>
      <c r="AA104" s="11"/>
      <c r="AB104" s="75"/>
      <c r="AC104" s="11"/>
      <c r="AD104" s="7"/>
      <c r="AE104" s="7"/>
      <c r="AF104" s="7"/>
      <c r="AG104" s="7"/>
      <c r="AH104" s="7"/>
    </row>
    <row r="105" spans="17:35" x14ac:dyDescent="0.2">
      <c r="Q105" s="52"/>
      <c r="V105" s="7"/>
      <c r="W105" s="7"/>
      <c r="X105" s="7"/>
      <c r="Y105" s="7"/>
      <c r="Z105" s="7"/>
      <c r="AA105" s="7"/>
      <c r="AB105" s="76"/>
      <c r="AC105" s="7"/>
      <c r="AD105" s="7"/>
      <c r="AE105" s="7"/>
      <c r="AF105" s="7"/>
      <c r="AG105" s="7"/>
      <c r="AH105" s="7"/>
    </row>
    <row r="106" spans="17:35" x14ac:dyDescent="0.2">
      <c r="Q106" s="52"/>
      <c r="V106" s="7"/>
      <c r="W106" s="7"/>
      <c r="X106" s="7"/>
      <c r="Y106" s="7"/>
      <c r="Z106" s="7"/>
      <c r="AA106" s="7"/>
      <c r="AB106" s="76"/>
      <c r="AC106" s="7"/>
      <c r="AD106" s="7"/>
      <c r="AE106" s="7"/>
      <c r="AF106" s="7"/>
      <c r="AG106" s="7"/>
      <c r="AH106" s="7"/>
    </row>
    <row r="107" spans="17:35" x14ac:dyDescent="0.2">
      <c r="Q107" s="52"/>
      <c r="V107" s="7"/>
      <c r="W107" s="7"/>
      <c r="X107" s="7"/>
      <c r="Y107" s="7"/>
      <c r="Z107" s="7"/>
      <c r="AA107" s="7"/>
      <c r="AB107" s="76"/>
      <c r="AC107" s="7"/>
      <c r="AD107" s="7"/>
      <c r="AE107" s="7"/>
      <c r="AF107" s="7"/>
      <c r="AG107" s="7"/>
      <c r="AH107" s="7"/>
    </row>
    <row r="108" spans="17:35" x14ac:dyDescent="0.2">
      <c r="Q108" s="52"/>
      <c r="V108" s="7"/>
      <c r="W108" s="7"/>
      <c r="X108" s="7"/>
      <c r="Y108" s="7"/>
      <c r="Z108" s="7"/>
      <c r="AA108" s="7"/>
      <c r="AB108" s="76"/>
      <c r="AC108" s="7"/>
      <c r="AD108" s="7"/>
      <c r="AE108" s="7"/>
      <c r="AF108" s="7"/>
      <c r="AG108" s="7"/>
      <c r="AH108" s="7"/>
    </row>
    <row r="109" spans="17:35" x14ac:dyDescent="0.2">
      <c r="Q109" s="52"/>
      <c r="V109" s="7"/>
      <c r="W109" s="7"/>
      <c r="X109" s="7"/>
      <c r="Y109" s="7"/>
      <c r="Z109" s="7"/>
      <c r="AA109" s="7"/>
      <c r="AB109" s="76"/>
      <c r="AC109" s="7"/>
      <c r="AD109" s="7"/>
      <c r="AE109" s="7"/>
      <c r="AF109" s="7"/>
      <c r="AG109" s="7"/>
      <c r="AH109" s="7"/>
    </row>
    <row r="110" spans="17:35" x14ac:dyDescent="0.2">
      <c r="Q110" s="52"/>
      <c r="V110" s="7"/>
      <c r="W110" s="7"/>
      <c r="X110" s="7"/>
      <c r="Y110" s="7"/>
      <c r="Z110" s="7"/>
      <c r="AA110" s="7"/>
      <c r="AB110" s="76"/>
      <c r="AC110" s="7"/>
      <c r="AD110" s="7"/>
      <c r="AE110" s="7"/>
      <c r="AF110" s="7"/>
      <c r="AG110" s="7"/>
      <c r="AH110" s="7"/>
    </row>
    <row r="111" spans="17:35" x14ac:dyDescent="0.2">
      <c r="V111" s="7"/>
      <c r="W111" s="7"/>
      <c r="X111" s="7"/>
      <c r="Y111" s="7"/>
      <c r="Z111" s="7"/>
      <c r="AA111" s="7"/>
      <c r="AB111" s="76"/>
      <c r="AC111" s="7"/>
      <c r="AD111" s="7"/>
      <c r="AE111" s="7"/>
      <c r="AF111" s="7"/>
      <c r="AG111" s="7"/>
      <c r="AH111" s="7"/>
    </row>
    <row r="112" spans="17:35" x14ac:dyDescent="0.2">
      <c r="V112" s="7"/>
      <c r="W112" s="7"/>
      <c r="X112" s="7"/>
      <c r="Y112" s="7"/>
      <c r="Z112" s="7"/>
      <c r="AA112" s="7"/>
      <c r="AB112" s="76"/>
      <c r="AC112" s="7"/>
      <c r="AD112" s="7"/>
      <c r="AE112" s="7"/>
      <c r="AF112" s="7"/>
      <c r="AG112" s="7"/>
      <c r="AH112" s="7"/>
    </row>
    <row r="113" spans="22:31" x14ac:dyDescent="0.2">
      <c r="V113" s="7"/>
      <c r="W113" s="7"/>
      <c r="X113" s="7"/>
      <c r="Y113" s="7"/>
      <c r="Z113" s="7"/>
      <c r="AA113" s="7"/>
      <c r="AB113" s="76"/>
      <c r="AC113" s="7"/>
      <c r="AD113" s="7"/>
      <c r="AE113" s="7"/>
    </row>
    <row r="114" spans="22:31" x14ac:dyDescent="0.2">
      <c r="V114" s="7"/>
      <c r="W114" s="7"/>
      <c r="X114" s="7"/>
      <c r="Y114" s="7"/>
      <c r="Z114" s="7"/>
      <c r="AA114" s="7"/>
      <c r="AB114" s="76"/>
      <c r="AC114" s="7"/>
      <c r="AD114" s="7"/>
      <c r="AE114" s="7"/>
    </row>
  </sheetData>
  <mergeCells count="135">
    <mergeCell ref="T11:U11"/>
    <mergeCell ref="W11:X11"/>
    <mergeCell ref="R11:S11"/>
    <mergeCell ref="A76:B76"/>
    <mergeCell ref="B11:B12"/>
    <mergeCell ref="A11:A25"/>
    <mergeCell ref="C11:G11"/>
    <mergeCell ref="H38:J38"/>
    <mergeCell ref="L31:Q31"/>
    <mergeCell ref="L32:N32"/>
    <mergeCell ref="M76:Q76"/>
    <mergeCell ref="L11:M11"/>
    <mergeCell ref="I11:J11"/>
    <mergeCell ref="A34:D34"/>
    <mergeCell ref="A41:B41"/>
    <mergeCell ref="A45:B45"/>
    <mergeCell ref="A49:A63"/>
    <mergeCell ref="C49:G49"/>
    <mergeCell ref="C41:G41"/>
    <mergeCell ref="U49:V49"/>
    <mergeCell ref="X49:Y49"/>
    <mergeCell ref="R49:S49"/>
    <mergeCell ref="A38:B38"/>
    <mergeCell ref="C38:G38"/>
    <mergeCell ref="A71:D71"/>
    <mergeCell ref="A72:D72"/>
    <mergeCell ref="A73:D73"/>
    <mergeCell ref="E70:G70"/>
    <mergeCell ref="M79:Q79"/>
    <mergeCell ref="L71:N74"/>
    <mergeCell ref="M77:Q77"/>
    <mergeCell ref="O49:P49"/>
    <mergeCell ref="E69:G69"/>
    <mergeCell ref="A77:B77"/>
    <mergeCell ref="C77:G77"/>
    <mergeCell ref="H40:J40"/>
    <mergeCell ref="H41:J41"/>
    <mergeCell ref="I49:J49"/>
    <mergeCell ref="C39:G39"/>
    <mergeCell ref="O7:P7"/>
    <mergeCell ref="O8:P8"/>
    <mergeCell ref="O9:P9"/>
    <mergeCell ref="K9:N9"/>
    <mergeCell ref="K8:N8"/>
    <mergeCell ref="K7:N7"/>
    <mergeCell ref="K6:O6"/>
    <mergeCell ref="K5:L5"/>
    <mergeCell ref="L33:N36"/>
    <mergeCell ref="M1:P1"/>
    <mergeCell ref="M5:P5"/>
    <mergeCell ref="K4:L4"/>
    <mergeCell ref="K3:L3"/>
    <mergeCell ref="K2:N2"/>
    <mergeCell ref="K1:L1"/>
    <mergeCell ref="O2:P2"/>
    <mergeCell ref="M3:P3"/>
    <mergeCell ref="M4:P4"/>
    <mergeCell ref="A9:C9"/>
    <mergeCell ref="D9:E9"/>
    <mergeCell ref="H77:J77"/>
    <mergeCell ref="E72:G72"/>
    <mergeCell ref="O71:Q74"/>
    <mergeCell ref="C42:G42"/>
    <mergeCell ref="C43:G43"/>
    <mergeCell ref="C44:G44"/>
    <mergeCell ref="A42:B42"/>
    <mergeCell ref="A43:B43"/>
    <mergeCell ref="A44:B44"/>
    <mergeCell ref="H49:H63"/>
    <mergeCell ref="A69:D69"/>
    <mergeCell ref="A35:D35"/>
    <mergeCell ref="E35:G35"/>
    <mergeCell ref="H39:J39"/>
    <mergeCell ref="C40:G40"/>
    <mergeCell ref="B49:B50"/>
    <mergeCell ref="E71:G71"/>
    <mergeCell ref="A75:J75"/>
    <mergeCell ref="H45:J45"/>
    <mergeCell ref="D27:F29"/>
    <mergeCell ref="A31:D31"/>
    <mergeCell ref="A39:B39"/>
    <mergeCell ref="E73:G73"/>
    <mergeCell ref="H80:J80"/>
    <mergeCell ref="C79:G79"/>
    <mergeCell ref="H79:J79"/>
    <mergeCell ref="H78:J78"/>
    <mergeCell ref="A78:B78"/>
    <mergeCell ref="A40:B40"/>
    <mergeCell ref="A80:B80"/>
    <mergeCell ref="C80:G80"/>
    <mergeCell ref="A79:B79"/>
    <mergeCell ref="B47:P48"/>
    <mergeCell ref="C78:G78"/>
    <mergeCell ref="C76:G76"/>
    <mergeCell ref="A70:D70"/>
    <mergeCell ref="H11:H25"/>
    <mergeCell ref="H42:J42"/>
    <mergeCell ref="H43:J43"/>
    <mergeCell ref="H44:J44"/>
    <mergeCell ref="O33:Q36"/>
    <mergeCell ref="O32:Q32"/>
    <mergeCell ref="K11:K25"/>
    <mergeCell ref="L80:O80"/>
    <mergeCell ref="N11:N25"/>
    <mergeCell ref="N49:N63"/>
    <mergeCell ref="O11:P11"/>
    <mergeCell ref="L69:Q69"/>
    <mergeCell ref="L70:N70"/>
    <mergeCell ref="O70:Q70"/>
    <mergeCell ref="P80:Q80"/>
    <mergeCell ref="K49:K63"/>
    <mergeCell ref="L49:M49"/>
    <mergeCell ref="A37:J37"/>
    <mergeCell ref="E33:G33"/>
    <mergeCell ref="E34:G34"/>
    <mergeCell ref="E31:G31"/>
    <mergeCell ref="E32:G32"/>
    <mergeCell ref="A32:D32"/>
    <mergeCell ref="A33:D33"/>
    <mergeCell ref="M78:Q78"/>
    <mergeCell ref="P81:Q81"/>
    <mergeCell ref="L81:O81"/>
    <mergeCell ref="L82:O82"/>
    <mergeCell ref="P82:Q82"/>
    <mergeCell ref="A81:B81"/>
    <mergeCell ref="C81:G81"/>
    <mergeCell ref="A83:B83"/>
    <mergeCell ref="H76:J76"/>
    <mergeCell ref="L83:O83"/>
    <mergeCell ref="P83:Q83"/>
    <mergeCell ref="H82:J82"/>
    <mergeCell ref="H83:J83"/>
    <mergeCell ref="H81:J81"/>
    <mergeCell ref="A82:B82"/>
    <mergeCell ref="C82:G82"/>
  </mergeCells>
  <pageMargins left="0" right="0" top="0" bottom="0" header="0" footer="0"/>
  <pageSetup scale="81" orientation="landscape" r:id="rId1"/>
  <rowBreaks count="2" manualBreakCount="2">
    <brk id="45" max="16" man="1"/>
    <brk id="83" max="16" man="1"/>
  </rowBreaks>
  <colBreaks count="1" manualBreakCount="1">
    <brk id="17" max="2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S46" sqref="S46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A50AA20BC914FB7B81E45A9F65A47" ma:contentTypeVersion="6" ma:contentTypeDescription="Create a new document." ma:contentTypeScope="" ma:versionID="ad626b677386935c84e0a8a26a719747">
  <xsd:schema xmlns:xsd="http://www.w3.org/2001/XMLSchema" xmlns:xs="http://www.w3.org/2001/XMLSchema" xmlns:p="http://schemas.microsoft.com/office/2006/metadata/properties" xmlns:ns1="http://schemas.microsoft.com/sharepoint/v3" xmlns:ns2="dc22f39c-b38e-434a-aced-7511486905b9" targetNamespace="http://schemas.microsoft.com/office/2006/metadata/properties" ma:root="true" ma:fieldsID="9d8e1ba59d03967685dd5ba5fe2178ac" ns1:_="" ns2:_="">
    <xsd:import namespace="http://schemas.microsoft.com/sharepoint/v3"/>
    <xsd:import namespace="dc22f39c-b38e-434a-aced-7511486905b9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f39c-b38e-434a-aced-751148690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8B81BE-7E63-4EE6-85D6-311F8EDBF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22f39c-b38e-434a-aced-751148690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A1D27A-C2F6-423F-8DBA-17B0CB2C9F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FA769-33D5-47B7-95A1-F0B94CC148A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Data Entry</vt:lpstr>
      <vt:lpstr>Annual kWh Consumption per Hour</vt:lpstr>
      <vt:lpstr>Annual Energy Consumption (2)</vt:lpstr>
      <vt:lpstr>Annual Carbon Footprint</vt:lpstr>
      <vt:lpstr>Monthly Carbon Footprint</vt:lpstr>
      <vt:lpstr>Annual Energy Cost Per SqFt</vt:lpstr>
      <vt:lpstr>Annual kWh Consumption per SqFt</vt:lpstr>
      <vt:lpstr>Annual kWh Consumption per Unit</vt:lpstr>
      <vt:lpstr>Annual Cost Per Unit</vt:lpstr>
      <vt:lpstr>Annual Cost Per Hour</vt:lpstr>
      <vt:lpstr>Annual Energy Consumption</vt:lpstr>
      <vt:lpstr>Annual Energy Cost</vt:lpstr>
      <vt:lpstr>Monthly Energy Consumption</vt:lpstr>
      <vt:lpstr>Monthly Energy Cost</vt:lpstr>
      <vt:lpstr>Monthy kW Usage</vt:lpstr>
      <vt:lpstr>Average Annual kW Usage</vt:lpstr>
      <vt:lpstr>Annual Electricity Consumption</vt:lpstr>
      <vt:lpstr>Annual Electricity Cost</vt:lpstr>
      <vt:lpstr>Monthly Electricity Consumption</vt:lpstr>
      <vt:lpstr>Monthly Electricity Cost</vt:lpstr>
      <vt:lpstr>Annual Natural Gas Consumption</vt:lpstr>
      <vt:lpstr>Annual Natural Gas Cost</vt:lpstr>
      <vt:lpstr>Monthly Natural Gas Consumption</vt:lpstr>
      <vt:lpstr>Monthly Natural Gas Cost</vt:lpstr>
      <vt:lpstr>Annual Heating Oil Consumption</vt:lpstr>
      <vt:lpstr>Annual Heating Oil Cost</vt:lpstr>
      <vt:lpstr>Monthly Heating Oil Consumption</vt:lpstr>
      <vt:lpstr>Monthly Heating Oil Cost</vt:lpstr>
      <vt:lpstr>Annual Other Consumption</vt:lpstr>
      <vt:lpstr>Annual Other Cost</vt:lpstr>
      <vt:lpstr>Monthly Other Consumption</vt:lpstr>
      <vt:lpstr>Monthly Other Cost</vt:lpstr>
      <vt:lpstr>'Data Entry'!Print_Area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ecollins</dc:creator>
  <cp:lastModifiedBy>Microsoft Office User</cp:lastModifiedBy>
  <cp:lastPrinted>2015-06-23T19:39:06Z</cp:lastPrinted>
  <dcterms:created xsi:type="dcterms:W3CDTF">2014-07-21T13:57:01Z</dcterms:created>
  <dcterms:modified xsi:type="dcterms:W3CDTF">2021-02-11T16:14:06Z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0x010100C75A50AA20BC914FB7B81E45A9F65A47</vt:lpwstr>
  </property>
</Properties>
</file>